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3 - SO - 03 Úprava oplocení" sheetId="2" r:id="rId2"/>
  </sheets>
  <definedNames>
    <definedName name="_xlnm.Print_Titles" localSheetId="1">'03 - SO - 03 Úprava oplocení'!$123:$123</definedName>
    <definedName name="_xlnm.Print_Titles" localSheetId="0">'Rekapitulace stavby'!$85:$85</definedName>
    <definedName name="_xlnm.Print_Area" localSheetId="1">'03 - SO - 03 Úprava oplocení'!$C$4:$Q$70,'03 - SO - 03 Úprava oplocení'!$C$76:$Q$107,'03 - SO - 03 Úprava oplocení'!$C$113:$Q$186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86" i="2"/>
  <c r="BH186" i="2"/>
  <c r="BG186" i="2"/>
  <c r="BF186" i="2"/>
  <c r="BK186" i="2"/>
  <c r="N186" i="2" s="1"/>
  <c r="BE186" i="2" s="1"/>
  <c r="BI185" i="2"/>
  <c r="BH185" i="2"/>
  <c r="BG185" i="2"/>
  <c r="BF185" i="2"/>
  <c r="N185" i="2"/>
  <c r="BE185" i="2" s="1"/>
  <c r="BK185" i="2"/>
  <c r="BI184" i="2"/>
  <c r="BH184" i="2"/>
  <c r="BG184" i="2"/>
  <c r="BF184" i="2"/>
  <c r="BK184" i="2"/>
  <c r="BK183" i="2" s="1"/>
  <c r="N183" i="2" s="1"/>
  <c r="N97" i="2" s="1"/>
  <c r="BI182" i="2"/>
  <c r="BH182" i="2"/>
  <c r="BG182" i="2"/>
  <c r="BF182" i="2"/>
  <c r="AA182" i="2"/>
  <c r="AA181" i="2" s="1"/>
  <c r="Y182" i="2"/>
  <c r="Y181" i="2" s="1"/>
  <c r="W182" i="2"/>
  <c r="W181" i="2" s="1"/>
  <c r="BK182" i="2"/>
  <c r="BK181" i="2" s="1"/>
  <c r="N181" i="2" s="1"/>
  <c r="N96" i="2" s="1"/>
  <c r="N182" i="2"/>
  <c r="BE182" i="2" s="1"/>
  <c r="BI180" i="2"/>
  <c r="BH180" i="2"/>
  <c r="BG180" i="2"/>
  <c r="BF180" i="2"/>
  <c r="AA180" i="2"/>
  <c r="Y180" i="2"/>
  <c r="W180" i="2"/>
  <c r="BK180" i="2"/>
  <c r="N180" i="2"/>
  <c r="BE180" i="2" s="1"/>
  <c r="BI178" i="2"/>
  <c r="BH178" i="2"/>
  <c r="BG178" i="2"/>
  <c r="BF178" i="2"/>
  <c r="BE178" i="2"/>
  <c r="AA178" i="2"/>
  <c r="Y178" i="2"/>
  <c r="W178" i="2"/>
  <c r="BK178" i="2"/>
  <c r="N178" i="2"/>
  <c r="BI177" i="2"/>
  <c r="BH177" i="2"/>
  <c r="BG177" i="2"/>
  <c r="BF177" i="2"/>
  <c r="BE177" i="2"/>
  <c r="AA177" i="2"/>
  <c r="Y177" i="2"/>
  <c r="W177" i="2"/>
  <c r="BK177" i="2"/>
  <c r="N177" i="2"/>
  <c r="BI176" i="2"/>
  <c r="BH176" i="2"/>
  <c r="BG176" i="2"/>
  <c r="BF176" i="2"/>
  <c r="BE176" i="2"/>
  <c r="AA176" i="2"/>
  <c r="AA175" i="2" s="1"/>
  <c r="Y176" i="2"/>
  <c r="Y175" i="2" s="1"/>
  <c r="W176" i="2"/>
  <c r="W175" i="2" s="1"/>
  <c r="BK176" i="2"/>
  <c r="BK175" i="2" s="1"/>
  <c r="N175" i="2" s="1"/>
  <c r="N95" i="2" s="1"/>
  <c r="N176" i="2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AA167" i="2" s="1"/>
  <c r="Y168" i="2"/>
  <c r="Y167" i="2" s="1"/>
  <c r="W168" i="2"/>
  <c r="W167" i="2" s="1"/>
  <c r="BK168" i="2"/>
  <c r="BK167" i="2" s="1"/>
  <c r="N167" i="2" s="1"/>
  <c r="N94" i="2" s="1"/>
  <c r="N168" i="2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BE163" i="2"/>
  <c r="AA163" i="2"/>
  <c r="AA162" i="2" s="1"/>
  <c r="Y163" i="2"/>
  <c r="Y162" i="2" s="1"/>
  <c r="W163" i="2"/>
  <c r="W162" i="2" s="1"/>
  <c r="BK163" i="2"/>
  <c r="BK162" i="2" s="1"/>
  <c r="N162" i="2" s="1"/>
  <c r="N93" i="2" s="1"/>
  <c r="N163" i="2"/>
  <c r="BI160" i="2"/>
  <c r="BH160" i="2"/>
  <c r="BG160" i="2"/>
  <c r="BF160" i="2"/>
  <c r="AA160" i="2"/>
  <c r="Y160" i="2"/>
  <c r="W160" i="2"/>
  <c r="BK160" i="2"/>
  <c r="N160" i="2"/>
  <c r="BE160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BE157" i="2"/>
  <c r="AA157" i="2"/>
  <c r="Y157" i="2"/>
  <c r="W157" i="2"/>
  <c r="BK157" i="2"/>
  <c r="N157" i="2"/>
  <c r="BI155" i="2"/>
  <c r="BH155" i="2"/>
  <c r="BG155" i="2"/>
  <c r="BF155" i="2"/>
  <c r="BE155" i="2"/>
  <c r="AA155" i="2"/>
  <c r="Y155" i="2"/>
  <c r="W155" i="2"/>
  <c r="BK155" i="2"/>
  <c r="N155" i="2"/>
  <c r="BI154" i="2"/>
  <c r="BH154" i="2"/>
  <c r="BG154" i="2"/>
  <c r="BF154" i="2"/>
  <c r="BE154" i="2"/>
  <c r="AA154" i="2"/>
  <c r="Y154" i="2"/>
  <c r="W154" i="2"/>
  <c r="BK154" i="2"/>
  <c r="N154" i="2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F152" i="2"/>
  <c r="BE152" i="2"/>
  <c r="AA152" i="2"/>
  <c r="AA151" i="2" s="1"/>
  <c r="Y152" i="2"/>
  <c r="Y151" i="2" s="1"/>
  <c r="W152" i="2"/>
  <c r="W151" i="2" s="1"/>
  <c r="BK152" i="2"/>
  <c r="BK151" i="2" s="1"/>
  <c r="N151" i="2" s="1"/>
  <c r="N92" i="2" s="1"/>
  <c r="N152" i="2"/>
  <c r="BI148" i="2"/>
  <c r="BH148" i="2"/>
  <c r="BG148" i="2"/>
  <c r="BF148" i="2"/>
  <c r="AA148" i="2"/>
  <c r="Y148" i="2"/>
  <c r="W148" i="2"/>
  <c r="BK148" i="2"/>
  <c r="N148" i="2"/>
  <c r="BE148" i="2" s="1"/>
  <c r="BI146" i="2"/>
  <c r="BH146" i="2"/>
  <c r="BG146" i="2"/>
  <c r="BF146" i="2"/>
  <c r="AA146" i="2"/>
  <c r="AA145" i="2" s="1"/>
  <c r="Y146" i="2"/>
  <c r="Y145" i="2" s="1"/>
  <c r="W146" i="2"/>
  <c r="W145" i="2" s="1"/>
  <c r="BK146" i="2"/>
  <c r="BK145" i="2" s="1"/>
  <c r="N145" i="2" s="1"/>
  <c r="N91" i="2" s="1"/>
  <c r="N146" i="2"/>
  <c r="BE146" i="2" s="1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BE142" i="2"/>
  <c r="AA142" i="2"/>
  <c r="Y142" i="2"/>
  <c r="W142" i="2"/>
  <c r="BK142" i="2"/>
  <c r="N142" i="2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BE138" i="2"/>
  <c r="AA138" i="2"/>
  <c r="Y138" i="2"/>
  <c r="W138" i="2"/>
  <c r="BK138" i="2"/>
  <c r="N138" i="2"/>
  <c r="BI136" i="2"/>
  <c r="BH136" i="2"/>
  <c r="BG136" i="2"/>
  <c r="BF136" i="2"/>
  <c r="BE136" i="2"/>
  <c r="AA136" i="2"/>
  <c r="Y136" i="2"/>
  <c r="W136" i="2"/>
  <c r="BK136" i="2"/>
  <c r="N136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7" i="2"/>
  <c r="BH127" i="2"/>
  <c r="BG127" i="2"/>
  <c r="BF127" i="2"/>
  <c r="BE127" i="2"/>
  <c r="AA127" i="2"/>
  <c r="AA126" i="2" s="1"/>
  <c r="AA125" i="2" s="1"/>
  <c r="AA124" i="2" s="1"/>
  <c r="Y127" i="2"/>
  <c r="Y126" i="2" s="1"/>
  <c r="Y125" i="2" s="1"/>
  <c r="Y124" i="2" s="1"/>
  <c r="W127" i="2"/>
  <c r="W126" i="2" s="1"/>
  <c r="W125" i="2" s="1"/>
  <c r="W124" i="2" s="1"/>
  <c r="AU88" i="1" s="1"/>
  <c r="AU87" i="1" s="1"/>
  <c r="BK127" i="2"/>
  <c r="BK126" i="2" s="1"/>
  <c r="N127" i="2"/>
  <c r="M121" i="2"/>
  <c r="F120" i="2"/>
  <c r="F118" i="2"/>
  <c r="F11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BH101" i="2"/>
  <c r="BG101" i="2"/>
  <c r="BF101" i="2"/>
  <c r="BI100" i="2"/>
  <c r="H36" i="2" s="1"/>
  <c r="BD88" i="1" s="1"/>
  <c r="BD87" i="1" s="1"/>
  <c r="W35" i="1" s="1"/>
  <c r="BH100" i="2"/>
  <c r="H35" i="2" s="1"/>
  <c r="BC88" i="1" s="1"/>
  <c r="BC87" i="1" s="1"/>
  <c r="BG100" i="2"/>
  <c r="H34" i="2" s="1"/>
  <c r="BB88" i="1" s="1"/>
  <c r="BF100" i="2"/>
  <c r="M33" i="2" s="1"/>
  <c r="AW88" i="1" s="1"/>
  <c r="M84" i="2"/>
  <c r="M83" i="2"/>
  <c r="F83" i="2"/>
  <c r="F81" i="2"/>
  <c r="F79" i="2"/>
  <c r="O18" i="2"/>
  <c r="E18" i="2"/>
  <c r="M120" i="2" s="1"/>
  <c r="O17" i="2"/>
  <c r="O15" i="2"/>
  <c r="E15" i="2"/>
  <c r="F121" i="2" s="1"/>
  <c r="O14" i="2"/>
  <c r="O9" i="2"/>
  <c r="M118" i="2" s="1"/>
  <c r="F6" i="2"/>
  <c r="F115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BB87" i="1"/>
  <c r="W33" i="1" s="1"/>
  <c r="AX87" i="1"/>
  <c r="AM83" i="1"/>
  <c r="L83" i="1"/>
  <c r="AM82" i="1"/>
  <c r="L82" i="1"/>
  <c r="AM80" i="1"/>
  <c r="L80" i="1"/>
  <c r="L78" i="1"/>
  <c r="L77" i="1"/>
  <c r="N126" i="2" l="1"/>
  <c r="N90" i="2" s="1"/>
  <c r="BK125" i="2"/>
  <c r="W34" i="1"/>
  <c r="AY87" i="1"/>
  <c r="M81" i="2"/>
  <c r="N184" i="2"/>
  <c r="BE184" i="2" s="1"/>
  <c r="H33" i="2"/>
  <c r="BA88" i="1" s="1"/>
  <c r="BA87" i="1" s="1"/>
  <c r="F78" i="2"/>
  <c r="F84" i="2"/>
  <c r="N125" i="2" l="1"/>
  <c r="N89" i="2" s="1"/>
  <c r="BK124" i="2"/>
  <c r="N124" i="2" s="1"/>
  <c r="N88" i="2" s="1"/>
  <c r="AW87" i="1"/>
  <c r="AK32" i="1" s="1"/>
  <c r="W32" i="1"/>
  <c r="N105" i="2" l="1"/>
  <c r="BE105" i="2" s="1"/>
  <c r="N104" i="2"/>
  <c r="BE104" i="2" s="1"/>
  <c r="N103" i="2"/>
  <c r="BE103" i="2" s="1"/>
  <c r="N102" i="2"/>
  <c r="BE102" i="2" s="1"/>
  <c r="N101" i="2"/>
  <c r="BE101" i="2" s="1"/>
  <c r="N100" i="2"/>
  <c r="M27" i="2"/>
  <c r="N99" i="2" l="1"/>
  <c r="BE100" i="2"/>
  <c r="M28" i="2" l="1"/>
  <c r="L107" i="2"/>
  <c r="M32" i="2"/>
  <c r="AV88" i="1" s="1"/>
  <c r="AT88" i="1" s="1"/>
  <c r="H32" i="2"/>
  <c r="AZ88" i="1" s="1"/>
  <c r="AZ87" i="1" s="1"/>
  <c r="AV87" i="1" l="1"/>
  <c r="AS88" i="1"/>
  <c r="AS87" i="1" s="1"/>
  <c r="M30" i="2"/>
  <c r="AG88" i="1" l="1"/>
  <c r="L38" i="2"/>
  <c r="AT87" i="1"/>
  <c r="AG87" i="1" l="1"/>
  <c r="AN88" i="1"/>
  <c r="AG91" i="1" l="1"/>
  <c r="AN87" i="1"/>
  <c r="AG92" i="1"/>
  <c r="AK26" i="1"/>
  <c r="AG94" i="1"/>
  <c r="AG93" i="1"/>
  <c r="CD94" i="1" l="1"/>
  <c r="AV94" i="1"/>
  <c r="BY94" i="1" s="1"/>
  <c r="CD93" i="1"/>
  <c r="AN93" i="1"/>
  <c r="AV93" i="1"/>
  <c r="BY93" i="1" s="1"/>
  <c r="CD92" i="1"/>
  <c r="AV92" i="1"/>
  <c r="BY92" i="1" s="1"/>
  <c r="AV91" i="1"/>
  <c r="BY91" i="1" s="1"/>
  <c r="AN91" i="1"/>
  <c r="AG90" i="1"/>
  <c r="CD91" i="1"/>
  <c r="W31" i="1" s="1"/>
  <c r="AK27" i="1" l="1"/>
  <c r="AK29" i="1" s="1"/>
  <c r="AG96" i="1"/>
  <c r="AK31" i="1"/>
  <c r="AN92" i="1"/>
  <c r="AN90" i="1" s="1"/>
  <c r="AN96" i="1" s="1"/>
  <c r="AN94" i="1"/>
  <c r="AK37" i="1" l="1"/>
</calcChain>
</file>

<file path=xl/sharedStrings.xml><?xml version="1.0" encoding="utf-8"?>
<sst xmlns="http://schemas.openxmlformats.org/spreadsheetml/2006/main" count="995" uniqueCount="303">
  <si>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</si>
  <si>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</si>
  <si>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</si>
  <si>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</si>
  <si>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</si>
  <si>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</si>
  <si>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</si>
  <si>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</si>
  <si>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</si>
  <si>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</si>
  <si>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</si>
  <si>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</si>
  <si>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</si>
  <si>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</si>
  <si>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</si>
  <si>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</si>
  <si>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</si>
  <si>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</si>
  <si>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</si>
  <si>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</si>
  <si>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</si>
  <si>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</si>
  <si>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</si>
  <si>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</si>
  <si>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</si>
  <si>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</si>
  <si>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</si>
  <si>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</si>
  <si>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</si>
  <si>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</si>
  <si>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</si>
  <si>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</si>
  <si>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</si>
  <si>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</si>
  <si>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</si>
  <si>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</si>
  <si>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</si>
  <si>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</si>
  <si>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</si>
  <si>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</si>
  <si>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</si>
  <si>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</si>
  <si>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</si>
  <si>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</si>
  <si>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</si>
  <si>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</si>
  <si>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</si>
  <si>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</si>
  <si>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</si>
  <si>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</si>
  <si>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</si>
  <si>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</si>
  <si>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</si>
  <si>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</si>
  <si>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</si>
  <si>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</si>
  <si>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</si>
  <si>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</si>
  <si>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</si>
  <si>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</si>
  <si>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</si>
  <si>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</si>
  <si>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</si>
  <si>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</si>
  <si>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</si>
  <si>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</si>
  <si>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</si>
  <si>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</si>
  <si>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</si>
  <si>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</si>
  <si>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</si>
  <si>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</si>
  <si>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</si>
  <si>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</si>
  <si>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</si>
  <si>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</si>
  <si>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</si>
  <si>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</si>
  <si>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</si>
  <si>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</si>
  <si>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</si>
  <si>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</si>
  <si>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</si>
  <si>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</si>
  <si>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</si>
  <si>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</si>
  <si>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03</t>
  </si>
  <si>
    <t>SO - 03 Úprava oplocení</t>
  </si>
  <si>
    <t>{9616ac82-f722-4768-99cf-a7c43a8be597}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</si>
  <si>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</si>
  <si>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</si>
  <si>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</si>
  <si>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</si>
  <si>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</si>
  <si>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</si>
  <si>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</si>
  <si>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</si>
  <si>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</si>
  <si>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</si>
  <si>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</si>
  <si>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</si>
  <si>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</si>
  <si>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</si>
  <si>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</si>
  <si>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</si>
  <si>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</si>
  <si>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03 - SO - 03 Úprava oplocení</t>
  </si>
  <si>
    <t>Hájková Blanka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</si>
  <si>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</si>
  <si>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</si>
  <si>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</si>
  <si>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</si>
  <si>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</si>
  <si>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</si>
  <si>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</si>
  <si>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</si>
  <si>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</si>
  <si>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</si>
  <si>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</si>
  <si>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</si>
  <si>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</si>
  <si>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</si>
  <si>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</si>
  <si>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</si>
  <si>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</si>
  <si>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</si>
  <si>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</si>
  <si>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</si>
  <si>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</si>
  <si>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</si>
  <si>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</si>
  <si>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</si>
  <si>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</si>
  <si>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</si>
  <si>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</si>
  <si>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</si>
  <si>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</si>
  <si>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</si>
  <si>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</si>
  <si>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</si>
  <si>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</si>
  <si>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</si>
  <si>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</si>
  <si>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</si>
  <si>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</si>
  <si>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</si>
  <si>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</si>
  <si>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</si>
  <si>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132312101</t>
  </si>
  <si>
    <t>Hloubení rýh š do 600 mm ručním nebo pneum nářadím v soudržných horninách tř. 4</t>
  </si>
  <si>
    <t>m3</t>
  </si>
  <si>
    <t>4</t>
  </si>
  <si>
    <t>-1925756985</t>
  </si>
  <si>
    <t>7,30*0,50*1,80</t>
  </si>
  <si>
    <t>VV</t>
  </si>
  <si>
    <t>161101101</t>
  </si>
  <si>
    <t>Svislé přemístění výkopku z horniny tř. 1 až 4 hl výkopu do 2,5 m</t>
  </si>
  <si>
    <t>-121435648</t>
  </si>
  <si>
    <t>3</t>
  </si>
  <si>
    <t>162701105</t>
  </si>
  <si>
    <t>Vodorovné přemístění do 10000 m výkopku/sypaniny z horniny tř. 1 až 4</t>
  </si>
  <si>
    <t>304585210</t>
  </si>
  <si>
    <t>162701109</t>
  </si>
  <si>
    <t>Příplatek k vodorovnému přemístění výkopku/sypaniny z horniny tř. 1 až 4 ZKD 1000 m přes 10000 m</t>
  </si>
  <si>
    <t>1100707008</t>
  </si>
  <si>
    <t>6,570*10</t>
  </si>
  <si>
    <t>5</t>
  </si>
  <si>
    <t>171201201</t>
  </si>
  <si>
    <t>Uložení sypaniny na skládky</t>
  </si>
  <si>
    <t>-232981960</t>
  </si>
  <si>
    <t>6</t>
  </si>
  <si>
    <t>171201211</t>
  </si>
  <si>
    <t>Poplatek za uložení odpadu ze sypaniny na skládce (skládkovné)</t>
  </si>
  <si>
    <t>t</t>
  </si>
  <si>
    <t>-1205178247</t>
  </si>
  <si>
    <t>6,570*1,900</t>
  </si>
  <si>
    <t>7</t>
  </si>
  <si>
    <t>120901121</t>
  </si>
  <si>
    <t>Bourání zdiva z betonu prostého neprokládaného v odkopávkách nebo prokopávkách ručně</t>
  </si>
  <si>
    <t>2101034251</t>
  </si>
  <si>
    <t>0,70*0,70*1,50*2</t>
  </si>
  <si>
    <t>8</t>
  </si>
  <si>
    <t>161101151</t>
  </si>
  <si>
    <t>Svislé přemístění výkopku z horniny tř. 5 až 7 hl výkopu do 2,5 m</t>
  </si>
  <si>
    <t>-327791760</t>
  </si>
  <si>
    <t>9</t>
  </si>
  <si>
    <t>162701155</t>
  </si>
  <si>
    <t>Vodorovné přemístění do 10000 m výkopku/sypaniny z horniny tř. 5 až 7</t>
  </si>
  <si>
    <t>-1888775428</t>
  </si>
  <si>
    <t>10</t>
  </si>
  <si>
    <t>162701159</t>
  </si>
  <si>
    <t>Příplatek k vodorovnému přemístění výkopku/sypaniny z horniny tř. 5 až 7 ZKD 1000 m přes 10000 m</t>
  </si>
  <si>
    <t>1862376495</t>
  </si>
  <si>
    <t>1,470*10</t>
  </si>
  <si>
    <t>11</t>
  </si>
  <si>
    <t>-591211584</t>
  </si>
  <si>
    <t>12</t>
  </si>
  <si>
    <t>997013831</t>
  </si>
  <si>
    <t>Poplatek za uložení stavebního směsného odpadu na skládce (skládkovné)</t>
  </si>
  <si>
    <t>-877777783</t>
  </si>
  <si>
    <t>1,470*2,000</t>
  </si>
  <si>
    <t>13</t>
  </si>
  <si>
    <t>274313611</t>
  </si>
  <si>
    <t>Základové pásy z betonu tř. C 16/20</t>
  </si>
  <si>
    <t>-731099902</t>
  </si>
  <si>
    <t>14</t>
  </si>
  <si>
    <t>274361821</t>
  </si>
  <si>
    <t>Výztuž základových pásů betonářskou ocelí 10 505 (R)</t>
  </si>
  <si>
    <t>621652418</t>
  </si>
  <si>
    <t>"D 16mm - 4x"</t>
  </si>
  <si>
    <t>7,30*4*1,57*0,001*1,10</t>
  </si>
  <si>
    <t>348100001R</t>
  </si>
  <si>
    <t>Úprava stávajících plotových vrátek - zkrácení, přemístění kování, nátěr</t>
  </si>
  <si>
    <t>kus</t>
  </si>
  <si>
    <t>-1354766361</t>
  </si>
  <si>
    <t>16</t>
  </si>
  <si>
    <t>338171121</t>
  </si>
  <si>
    <t>Osazování sloupků a vzpěr plotových ocelových do vynechaných otvorů</t>
  </si>
  <si>
    <t>1181050346</t>
  </si>
  <si>
    <t>17</t>
  </si>
  <si>
    <t>348101260</t>
  </si>
  <si>
    <t>Osazení vrat a vrátek k oplocení na ocelové sloupky do 15 m2</t>
  </si>
  <si>
    <t>1594981262</t>
  </si>
  <si>
    <t>18</t>
  </si>
  <si>
    <t>M</t>
  </si>
  <si>
    <t>55342340R</t>
  </si>
  <si>
    <t>vrata ocelová k oplocení čtyřkřídlová  (podrobný popis viz tabulka výrobků)</t>
  </si>
  <si>
    <t>-16397640</t>
  </si>
  <si>
    <t>z Jakl profilů, sloupky, kování, stavěče křídel 4ks, zámek visací, zarážky, žárově pozinkovaná, vel. 6900x1900mm
(852,83 kg)</t>
  </si>
  <si>
    <t>P</t>
  </si>
  <si>
    <t>19</t>
  </si>
  <si>
    <t>348100002R</t>
  </si>
  <si>
    <t>Přikotvení drátěného pletiva</t>
  </si>
  <si>
    <t>m</t>
  </si>
  <si>
    <t>1050340654</t>
  </si>
  <si>
    <t>20</t>
  </si>
  <si>
    <t>311101211</t>
  </si>
  <si>
    <t>Vytvoření prostupů do 0,02 m2 ve zdech nosných osazením vložek z dutinových tvarovek</t>
  </si>
  <si>
    <t>774842048</t>
  </si>
  <si>
    <t>0,50*4</t>
  </si>
  <si>
    <t>311101213</t>
  </si>
  <si>
    <t>Vytvoření prostupů do 0,10 m2 ve zdech nosných osazením vložek z dutinových tvarovek</t>
  </si>
  <si>
    <t>1574887217</t>
  </si>
  <si>
    <t>0,50*5</t>
  </si>
  <si>
    <t>22</t>
  </si>
  <si>
    <t>899914111</t>
  </si>
  <si>
    <t>Montáž ocelové chráničky D 159 x 10 mm</t>
  </si>
  <si>
    <t>1296683460</t>
  </si>
  <si>
    <t>23</t>
  </si>
  <si>
    <t>899914113</t>
  </si>
  <si>
    <t>Montáž ocelové chráničky D 273 x 10 mm</t>
  </si>
  <si>
    <t>-1564570987</t>
  </si>
  <si>
    <t>24</t>
  </si>
  <si>
    <t>14011001R</t>
  </si>
  <si>
    <t>ocelové silnostěnné trubky bezešvé 159x10 mm</t>
  </si>
  <si>
    <t>2132099213</t>
  </si>
  <si>
    <t>25</t>
  </si>
  <si>
    <t>14011002R</t>
  </si>
  <si>
    <t>ocelové silnostěnné trubky bezešvé 273x10 mm</t>
  </si>
  <si>
    <t>-1439521361</t>
  </si>
  <si>
    <t>26</t>
  </si>
  <si>
    <t>966073813</t>
  </si>
  <si>
    <t>Rozebrání vrat a vrátek k oplocení plochy do 20 m2</t>
  </si>
  <si>
    <t>528181325</t>
  </si>
  <si>
    <t>27</t>
  </si>
  <si>
    <t>966071721</t>
  </si>
  <si>
    <t>Bourání sloupků a vzpěr plotových ocelových do 2,5 m odřezáním</t>
  </si>
  <si>
    <t>-1663082597</t>
  </si>
  <si>
    <t>2+1</t>
  </si>
  <si>
    <t>28</t>
  </si>
  <si>
    <t>966071821</t>
  </si>
  <si>
    <t>Rozebrání drátěného pletiva se čtvercovými oky výšky do 1,6 m</t>
  </si>
  <si>
    <t>1486621967</t>
  </si>
  <si>
    <t>29</t>
  </si>
  <si>
    <t>966072811</t>
  </si>
  <si>
    <t>Rozebrání rámového oplocení na ocelové sloupky výšky do 2m</t>
  </si>
  <si>
    <t>775834585</t>
  </si>
  <si>
    <t>30</t>
  </si>
  <si>
    <t>962042320</t>
  </si>
  <si>
    <t>Bourání zdiva nadzákladového z betonu prostého do 1 m3</t>
  </si>
  <si>
    <t>2020390599</t>
  </si>
  <si>
    <t>"podezdívka"     0,70*0,23*0,37</t>
  </si>
  <si>
    <t>31</t>
  </si>
  <si>
    <t>997013111</t>
  </si>
  <si>
    <t>Vnitrostaveništní doprava suti a vybouraných hmot pro budovy v do 6 m s použitím mechanizace</t>
  </si>
  <si>
    <t>-508909810</t>
  </si>
  <si>
    <t>32</t>
  </si>
  <si>
    <t>997013501</t>
  </si>
  <si>
    <t>Odvoz suti a vybouraných hmot na skládku nebo meziskládku do 1 km se složením</t>
  </si>
  <si>
    <t>-1394129092</t>
  </si>
  <si>
    <t>33</t>
  </si>
  <si>
    <t>997013509</t>
  </si>
  <si>
    <t>Příplatek k odvozu suti a vybouraných hmot na skládku ZKD 1 km přes 1 km</t>
  </si>
  <si>
    <t>1740030061</t>
  </si>
  <si>
    <t>0,583*19</t>
  </si>
  <si>
    <t>34</t>
  </si>
  <si>
    <t>-1071305870</t>
  </si>
  <si>
    <t>35</t>
  </si>
  <si>
    <t>998232111</t>
  </si>
  <si>
    <t>Přesun hmot pro oplocení zděné z cihel nebo tvárnic v do 10 m</t>
  </si>
  <si>
    <t>-613402557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</si>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</sst>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5" xfId="0" applyFont="1" applyBorder="1" applyAlignment="1" applyProtection="1">
      <alignment horizontal="center" vertical="center"/>
    </xf>
    <xf numFmtId="49" fontId="38" fillId="0" borderId="25" xfId="0" applyNumberFormat="1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center" vertical="center" wrapText="1"/>
    </xf>
    <xf numFmtId="167" fontId="38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3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4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7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8" fillId="0" borderId="25" xfId="0" applyFont="1" applyBorder="1" applyAlignment="1" applyProtection="1">
      <alignment horizontal="left" vertical="center" wrapText="1"/>
    </xf>
    <xf numFmtId="4" fontId="38" fillId="4" borderId="25" xfId="0" applyNumberFormat="1" applyFont="1" applyFill="1" applyBorder="1" applyAlignment="1" applyProtection="1">
      <alignment vertical="center"/>
      <protection locked="0"/>
    </xf>
    <xf numFmtId="4" fontId="38" fillId="4" borderId="25" xfId="0" applyNumberFormat="1" applyFont="1" applyFill="1" applyBorder="1" applyAlignment="1" applyProtection="1">
      <alignment vertical="center"/>
    </xf>
    <xf numFmtId="4" fontId="38" fillId="0" borderId="25" xfId="0" applyNumberFormat="1" applyFont="1" applyBorder="1" applyAlignment="1" applyProtection="1">
      <alignment vertical="center"/>
    </xf>
    <xf numFmtId="0" fontId="39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3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97" t="s">
        <v>7</v>
      </c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R2" s="242" t="s">
        <v>8</v>
      </c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199" t="s">
        <v>12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4"/>
      <c r="AS4" s="25" t="s">
        <v>13</v>
      </c>
      <c r="BE4" s="26" t="s">
        <v>14</v>
      </c>
      <c r="BS4" s="19" t="s">
        <v>15</v>
      </c>
    </row>
    <row r="5" spans="1:73" ht="14.45" customHeight="1">
      <c r="B5" s="23"/>
      <c r="C5" s="27"/>
      <c r="D5" s="28" t="s">
        <v>16</v>
      </c>
      <c r="E5" s="27"/>
      <c r="F5" s="27"/>
      <c r="G5" s="27"/>
      <c r="H5" s="27"/>
      <c r="I5" s="27"/>
      <c r="J5" s="27"/>
      <c r="K5" s="203" t="s">
        <v>17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7"/>
      <c r="AQ5" s="24"/>
      <c r="BE5" s="201" t="s">
        <v>18</v>
      </c>
      <c r="BS5" s="19" t="s">
        <v>9</v>
      </c>
    </row>
    <row r="6" spans="1:73" ht="36.950000000000003" customHeight="1">
      <c r="B6" s="23"/>
      <c r="C6" s="27"/>
      <c r="D6" s="30" t="s">
        <v>19</v>
      </c>
      <c r="E6" s="27"/>
      <c r="F6" s="27"/>
      <c r="G6" s="27"/>
      <c r="H6" s="27"/>
      <c r="I6" s="27"/>
      <c r="J6" s="27"/>
      <c r="K6" s="205" t="s">
        <v>20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27"/>
      <c r="AQ6" s="24"/>
      <c r="BE6" s="202"/>
      <c r="BS6" s="19" t="s">
        <v>21</v>
      </c>
    </row>
    <row r="7" spans="1:73" ht="14.45" customHeight="1">
      <c r="B7" s="23"/>
      <c r="C7" s="27"/>
      <c r="D7" s="31" t="s">
        <v>22</v>
      </c>
      <c r="E7" s="27"/>
      <c r="F7" s="27"/>
      <c r="G7" s="27"/>
      <c r="H7" s="27"/>
      <c r="I7" s="27"/>
      <c r="J7" s="27"/>
      <c r="K7" s="29" t="s">
        <v>23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24</v>
      </c>
      <c r="AL7" s="27"/>
      <c r="AM7" s="27"/>
      <c r="AN7" s="29" t="s">
        <v>23</v>
      </c>
      <c r="AO7" s="27"/>
      <c r="AP7" s="27"/>
      <c r="AQ7" s="24"/>
      <c r="BE7" s="202"/>
      <c r="BS7" s="19" t="s">
        <v>25</v>
      </c>
    </row>
    <row r="8" spans="1:73" ht="14.45" customHeight="1">
      <c r="B8" s="23"/>
      <c r="C8" s="27"/>
      <c r="D8" s="31" t="s">
        <v>26</v>
      </c>
      <c r="E8" s="27"/>
      <c r="F8" s="27"/>
      <c r="G8" s="27"/>
      <c r="H8" s="27"/>
      <c r="I8" s="27"/>
      <c r="J8" s="27"/>
      <c r="K8" s="29" t="s">
        <v>27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28</v>
      </c>
      <c r="AL8" s="27"/>
      <c r="AM8" s="27"/>
      <c r="AN8" s="32" t="s">
        <v>29</v>
      </c>
      <c r="AO8" s="27"/>
      <c r="AP8" s="27"/>
      <c r="AQ8" s="24"/>
      <c r="BE8" s="202"/>
      <c r="BS8" s="19" t="s">
        <v>25</v>
      </c>
    </row>
    <row r="9" spans="1:73" ht="14.45" customHeight="1">
      <c r="B9" s="23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4"/>
      <c r="BE9" s="202"/>
      <c r="BS9" s="19" t="s">
        <v>25</v>
      </c>
    </row>
    <row r="10" spans="1:73" ht="14.45" customHeight="1">
      <c r="B10" s="23"/>
      <c r="C10" s="27"/>
      <c r="D10" s="31" t="s">
        <v>30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31</v>
      </c>
      <c r="AL10" s="27"/>
      <c r="AM10" s="27"/>
      <c r="AN10" s="29" t="s">
        <v>23</v>
      </c>
      <c r="AO10" s="27"/>
      <c r="AP10" s="27"/>
      <c r="AQ10" s="24"/>
      <c r="BE10" s="202"/>
      <c r="BS10" s="19" t="s">
        <v>21</v>
      </c>
    </row>
    <row r="11" spans="1:73" ht="18.399999999999999" customHeight="1">
      <c r="B11" s="23"/>
      <c r="C11" s="27"/>
      <c r="D11" s="27"/>
      <c r="E11" s="29" t="s">
        <v>32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33</v>
      </c>
      <c r="AL11" s="27"/>
      <c r="AM11" s="27"/>
      <c r="AN11" s="29" t="s">
        <v>23</v>
      </c>
      <c r="AO11" s="27"/>
      <c r="AP11" s="27"/>
      <c r="AQ11" s="24"/>
      <c r="BE11" s="202"/>
      <c r="BS11" s="19" t="s">
        <v>21</v>
      </c>
    </row>
    <row r="12" spans="1:73" ht="6.95" customHeight="1">
      <c r="B12" s="23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4"/>
      <c r="BE12" s="202"/>
      <c r="BS12" s="19" t="s">
        <v>21</v>
      </c>
    </row>
    <row r="13" spans="1:73" ht="14.45" customHeight="1">
      <c r="B13" s="23"/>
      <c r="C13" s="27"/>
      <c r="D13" s="31" t="s">
        <v>34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31</v>
      </c>
      <c r="AL13" s="27"/>
      <c r="AM13" s="27"/>
      <c r="AN13" s="33" t="s">
        <v>35</v>
      </c>
      <c r="AO13" s="27"/>
      <c r="AP13" s="27"/>
      <c r="AQ13" s="24"/>
      <c r="BE13" s="202"/>
      <c r="BS13" s="19" t="s">
        <v>21</v>
      </c>
    </row>
    <row r="14" spans="1:73">
      <c r="B14" s="23"/>
      <c r="C14" s="27"/>
      <c r="D14" s="27"/>
      <c r="E14" s="206" t="s">
        <v>35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31" t="s">
        <v>33</v>
      </c>
      <c r="AL14" s="27"/>
      <c r="AM14" s="27"/>
      <c r="AN14" s="33" t="s">
        <v>35</v>
      </c>
      <c r="AO14" s="27"/>
      <c r="AP14" s="27"/>
      <c r="AQ14" s="24"/>
      <c r="BE14" s="202"/>
      <c r="BS14" s="19" t="s">
        <v>21</v>
      </c>
    </row>
    <row r="15" spans="1:73" ht="6.95" customHeight="1">
      <c r="B15" s="23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4"/>
      <c r="BE15" s="202"/>
      <c r="BS15" s="19" t="s">
        <v>6</v>
      </c>
    </row>
    <row r="16" spans="1:73" ht="14.45" customHeight="1">
      <c r="B16" s="23"/>
      <c r="C16" s="27"/>
      <c r="D16" s="31" t="s">
        <v>36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31</v>
      </c>
      <c r="AL16" s="27"/>
      <c r="AM16" s="27"/>
      <c r="AN16" s="29" t="s">
        <v>23</v>
      </c>
      <c r="AO16" s="27"/>
      <c r="AP16" s="27"/>
      <c r="AQ16" s="24"/>
      <c r="BE16" s="202"/>
      <c r="BS16" s="19" t="s">
        <v>6</v>
      </c>
    </row>
    <row r="17" spans="2:71" ht="18.399999999999999" customHeight="1">
      <c r="B17" s="23"/>
      <c r="C17" s="27"/>
      <c r="D17" s="27"/>
      <c r="E17" s="29" t="s">
        <v>37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33</v>
      </c>
      <c r="AL17" s="27"/>
      <c r="AM17" s="27"/>
      <c r="AN17" s="29" t="s">
        <v>23</v>
      </c>
      <c r="AO17" s="27"/>
      <c r="AP17" s="27"/>
      <c r="AQ17" s="24"/>
      <c r="BE17" s="202"/>
      <c r="BS17" s="19" t="s">
        <v>38</v>
      </c>
    </row>
    <row r="18" spans="2:71" ht="6.95" customHeight="1">
      <c r="B18" s="23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4"/>
      <c r="BE18" s="202"/>
      <c r="BS18" s="19" t="s">
        <v>9</v>
      </c>
    </row>
    <row r="19" spans="2:71" ht="14.45" customHeight="1">
      <c r="B19" s="23"/>
      <c r="C19" s="27"/>
      <c r="D19" s="31" t="s">
        <v>39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31</v>
      </c>
      <c r="AL19" s="27"/>
      <c r="AM19" s="27"/>
      <c r="AN19" s="29" t="s">
        <v>23</v>
      </c>
      <c r="AO19" s="27"/>
      <c r="AP19" s="27"/>
      <c r="AQ19" s="24"/>
      <c r="BE19" s="202"/>
      <c r="BS19" s="19" t="s">
        <v>9</v>
      </c>
    </row>
    <row r="20" spans="2:71" ht="18.399999999999999" customHeight="1">
      <c r="B20" s="23"/>
      <c r="C20" s="27"/>
      <c r="D20" s="27"/>
      <c r="E20" s="29" t="s">
        <v>37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33</v>
      </c>
      <c r="AL20" s="27"/>
      <c r="AM20" s="27"/>
      <c r="AN20" s="29" t="s">
        <v>23</v>
      </c>
      <c r="AO20" s="27"/>
      <c r="AP20" s="27"/>
      <c r="AQ20" s="24"/>
      <c r="BE20" s="202"/>
    </row>
    <row r="21" spans="2:71" ht="6.95" customHeight="1">
      <c r="B21" s="23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4"/>
      <c r="BE21" s="202"/>
    </row>
    <row r="22" spans="2:71">
      <c r="B22" s="23"/>
      <c r="C22" s="27"/>
      <c r="D22" s="31" t="s">
        <v>40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4"/>
      <c r="BE22" s="202"/>
    </row>
    <row r="23" spans="2:71" ht="22.5" customHeight="1">
      <c r="B23" s="23"/>
      <c r="C23" s="27"/>
      <c r="D23" s="27"/>
      <c r="E23" s="208" t="s">
        <v>23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7"/>
      <c r="AP23" s="27"/>
      <c r="AQ23" s="24"/>
      <c r="BE23" s="202"/>
    </row>
    <row r="24" spans="2:71" ht="6.95" customHeight="1">
      <c r="B24" s="23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4"/>
      <c r="BE24" s="202"/>
    </row>
    <row r="25" spans="2:71" ht="6.95" customHeight="1">
      <c r="B25" s="23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4"/>
      <c r="BE25" s="202"/>
    </row>
    <row r="26" spans="2:71" ht="14.45" customHeight="1">
      <c r="B26" s="23"/>
      <c r="C26" s="27"/>
      <c r="D26" s="35" t="s">
        <v>41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9">
        <f>ROUND(AG87,2)</f>
        <v>0</v>
      </c>
      <c r="AL26" s="204"/>
      <c r="AM26" s="204"/>
      <c r="AN26" s="204"/>
      <c r="AO26" s="204"/>
      <c r="AP26" s="27"/>
      <c r="AQ26" s="24"/>
      <c r="BE26" s="202"/>
    </row>
    <row r="27" spans="2:71" ht="14.45" customHeight="1">
      <c r="B27" s="23"/>
      <c r="C27" s="27"/>
      <c r="D27" s="35" t="s">
        <v>42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09">
        <f>ROUND(AG90,2)</f>
        <v>0</v>
      </c>
      <c r="AL27" s="209"/>
      <c r="AM27" s="209"/>
      <c r="AN27" s="209"/>
      <c r="AO27" s="209"/>
      <c r="AP27" s="27"/>
      <c r="AQ27" s="24"/>
      <c r="BE27" s="202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02"/>
    </row>
    <row r="29" spans="2:71" s="1" customFormat="1" ht="25.9" customHeight="1">
      <c r="B29" s="36"/>
      <c r="C29" s="37"/>
      <c r="D29" s="39" t="s">
        <v>43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10">
        <f>ROUND(AK26+AK27,2)</f>
        <v>0</v>
      </c>
      <c r="AL29" s="211"/>
      <c r="AM29" s="211"/>
      <c r="AN29" s="211"/>
      <c r="AO29" s="211"/>
      <c r="AP29" s="37"/>
      <c r="AQ29" s="38"/>
      <c r="BE29" s="202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02"/>
    </row>
    <row r="31" spans="2:71" s="2" customFormat="1" ht="14.45" customHeight="1">
      <c r="B31" s="41"/>
      <c r="C31" s="42"/>
      <c r="D31" s="43" t="s">
        <v>44</v>
      </c>
      <c r="E31" s="42"/>
      <c r="F31" s="43" t="s">
        <v>45</v>
      </c>
      <c r="G31" s="42"/>
      <c r="H31" s="42"/>
      <c r="I31" s="42"/>
      <c r="J31" s="42"/>
      <c r="K31" s="42"/>
      <c r="L31" s="212">
        <v>0.21</v>
      </c>
      <c r="M31" s="213"/>
      <c r="N31" s="213"/>
      <c r="O31" s="213"/>
      <c r="P31" s="42"/>
      <c r="Q31" s="42"/>
      <c r="R31" s="42"/>
      <c r="S31" s="42"/>
      <c r="T31" s="45" t="s">
        <v>46</v>
      </c>
      <c r="U31" s="42"/>
      <c r="V31" s="42"/>
      <c r="W31" s="214">
        <f>ROUND(AZ87+SUM(CD91:CD95),2)</f>
        <v>0</v>
      </c>
      <c r="X31" s="213"/>
      <c r="Y31" s="213"/>
      <c r="Z31" s="213"/>
      <c r="AA31" s="213"/>
      <c r="AB31" s="213"/>
      <c r="AC31" s="213"/>
      <c r="AD31" s="213"/>
      <c r="AE31" s="213"/>
      <c r="AF31" s="42"/>
      <c r="AG31" s="42"/>
      <c r="AH31" s="42"/>
      <c r="AI31" s="42"/>
      <c r="AJ31" s="42"/>
      <c r="AK31" s="214">
        <f>ROUND(AV87+SUM(BY91:BY95),2)</f>
        <v>0</v>
      </c>
      <c r="AL31" s="213"/>
      <c r="AM31" s="213"/>
      <c r="AN31" s="213"/>
      <c r="AO31" s="213"/>
      <c r="AP31" s="42"/>
      <c r="AQ31" s="46"/>
      <c r="BE31" s="202"/>
    </row>
    <row r="32" spans="2:71" s="2" customFormat="1" ht="14.45" customHeight="1">
      <c r="B32" s="41"/>
      <c r="C32" s="42"/>
      <c r="D32" s="42"/>
      <c r="E32" s="42"/>
      <c r="F32" s="43" t="s">
        <v>47</v>
      </c>
      <c r="G32" s="42"/>
      <c r="H32" s="42"/>
      <c r="I32" s="42"/>
      <c r="J32" s="42"/>
      <c r="K32" s="42"/>
      <c r="L32" s="212">
        <v>0.15</v>
      </c>
      <c r="M32" s="213"/>
      <c r="N32" s="213"/>
      <c r="O32" s="213"/>
      <c r="P32" s="42"/>
      <c r="Q32" s="42"/>
      <c r="R32" s="42"/>
      <c r="S32" s="42"/>
      <c r="T32" s="45" t="s">
        <v>46</v>
      </c>
      <c r="U32" s="42"/>
      <c r="V32" s="42"/>
      <c r="W32" s="214">
        <f>ROUND(BA87+SUM(CE91:CE95),2)</f>
        <v>0</v>
      </c>
      <c r="X32" s="213"/>
      <c r="Y32" s="213"/>
      <c r="Z32" s="213"/>
      <c r="AA32" s="213"/>
      <c r="AB32" s="213"/>
      <c r="AC32" s="213"/>
      <c r="AD32" s="213"/>
      <c r="AE32" s="213"/>
      <c r="AF32" s="42"/>
      <c r="AG32" s="42"/>
      <c r="AH32" s="42"/>
      <c r="AI32" s="42"/>
      <c r="AJ32" s="42"/>
      <c r="AK32" s="214">
        <f>ROUND(AW87+SUM(BZ91:BZ95),2)</f>
        <v>0</v>
      </c>
      <c r="AL32" s="213"/>
      <c r="AM32" s="213"/>
      <c r="AN32" s="213"/>
      <c r="AO32" s="213"/>
      <c r="AP32" s="42"/>
      <c r="AQ32" s="46"/>
      <c r="BE32" s="202"/>
    </row>
    <row r="33" spans="2:57" s="2" customFormat="1" ht="14.45" hidden="1" customHeight="1">
      <c r="B33" s="41"/>
      <c r="C33" s="42"/>
      <c r="D33" s="42"/>
      <c r="E33" s="42"/>
      <c r="F33" s="43" t="s">
        <v>48</v>
      </c>
      <c r="G33" s="42"/>
      <c r="H33" s="42"/>
      <c r="I33" s="42"/>
      <c r="J33" s="42"/>
      <c r="K33" s="42"/>
      <c r="L33" s="212">
        <v>0.21</v>
      </c>
      <c r="M33" s="213"/>
      <c r="N33" s="213"/>
      <c r="O33" s="213"/>
      <c r="P33" s="42"/>
      <c r="Q33" s="42"/>
      <c r="R33" s="42"/>
      <c r="S33" s="42"/>
      <c r="T33" s="45" t="s">
        <v>46</v>
      </c>
      <c r="U33" s="42"/>
      <c r="V33" s="42"/>
      <c r="W33" s="214">
        <f>ROUND(BB87+SUM(CF91:CF95),2)</f>
        <v>0</v>
      </c>
      <c r="X33" s="213"/>
      <c r="Y33" s="213"/>
      <c r="Z33" s="213"/>
      <c r="AA33" s="213"/>
      <c r="AB33" s="213"/>
      <c r="AC33" s="213"/>
      <c r="AD33" s="213"/>
      <c r="AE33" s="213"/>
      <c r="AF33" s="42"/>
      <c r="AG33" s="42"/>
      <c r="AH33" s="42"/>
      <c r="AI33" s="42"/>
      <c r="AJ33" s="42"/>
      <c r="AK33" s="214">
        <v>0</v>
      </c>
      <c r="AL33" s="213"/>
      <c r="AM33" s="213"/>
      <c r="AN33" s="213"/>
      <c r="AO33" s="213"/>
      <c r="AP33" s="42"/>
      <c r="AQ33" s="46"/>
      <c r="BE33" s="202"/>
    </row>
    <row r="34" spans="2:57" s="2" customFormat="1" ht="14.45" hidden="1" customHeight="1">
      <c r="B34" s="41"/>
      <c r="C34" s="42"/>
      <c r="D34" s="42"/>
      <c r="E34" s="42"/>
      <c r="F34" s="43" t="s">
        <v>49</v>
      </c>
      <c r="G34" s="42"/>
      <c r="H34" s="42"/>
      <c r="I34" s="42"/>
      <c r="J34" s="42"/>
      <c r="K34" s="42"/>
      <c r="L34" s="212">
        <v>0.15</v>
      </c>
      <c r="M34" s="213"/>
      <c r="N34" s="213"/>
      <c r="O34" s="213"/>
      <c r="P34" s="42"/>
      <c r="Q34" s="42"/>
      <c r="R34" s="42"/>
      <c r="S34" s="42"/>
      <c r="T34" s="45" t="s">
        <v>46</v>
      </c>
      <c r="U34" s="42"/>
      <c r="V34" s="42"/>
      <c r="W34" s="214">
        <f>ROUND(BC87+SUM(CG91:CG95),2)</f>
        <v>0</v>
      </c>
      <c r="X34" s="213"/>
      <c r="Y34" s="213"/>
      <c r="Z34" s="213"/>
      <c r="AA34" s="213"/>
      <c r="AB34" s="213"/>
      <c r="AC34" s="213"/>
      <c r="AD34" s="213"/>
      <c r="AE34" s="213"/>
      <c r="AF34" s="42"/>
      <c r="AG34" s="42"/>
      <c r="AH34" s="42"/>
      <c r="AI34" s="42"/>
      <c r="AJ34" s="42"/>
      <c r="AK34" s="214">
        <v>0</v>
      </c>
      <c r="AL34" s="213"/>
      <c r="AM34" s="213"/>
      <c r="AN34" s="213"/>
      <c r="AO34" s="213"/>
      <c r="AP34" s="42"/>
      <c r="AQ34" s="46"/>
      <c r="BE34" s="202"/>
    </row>
    <row r="35" spans="2:57" s="2" customFormat="1" ht="14.45" hidden="1" customHeight="1">
      <c r="B35" s="41"/>
      <c r="C35" s="42"/>
      <c r="D35" s="42"/>
      <c r="E35" s="42"/>
      <c r="F35" s="43" t="s">
        <v>50</v>
      </c>
      <c r="G35" s="42"/>
      <c r="H35" s="42"/>
      <c r="I35" s="42"/>
      <c r="J35" s="42"/>
      <c r="K35" s="42"/>
      <c r="L35" s="212">
        <v>0</v>
      </c>
      <c r="M35" s="213"/>
      <c r="N35" s="213"/>
      <c r="O35" s="213"/>
      <c r="P35" s="42"/>
      <c r="Q35" s="42"/>
      <c r="R35" s="42"/>
      <c r="S35" s="42"/>
      <c r="T35" s="45" t="s">
        <v>46</v>
      </c>
      <c r="U35" s="42"/>
      <c r="V35" s="42"/>
      <c r="W35" s="214">
        <f>ROUND(BD87+SUM(CH91:CH95),2)</f>
        <v>0</v>
      </c>
      <c r="X35" s="213"/>
      <c r="Y35" s="213"/>
      <c r="Z35" s="213"/>
      <c r="AA35" s="213"/>
      <c r="AB35" s="213"/>
      <c r="AC35" s="213"/>
      <c r="AD35" s="213"/>
      <c r="AE35" s="213"/>
      <c r="AF35" s="42"/>
      <c r="AG35" s="42"/>
      <c r="AH35" s="42"/>
      <c r="AI35" s="42"/>
      <c r="AJ35" s="42"/>
      <c r="AK35" s="214">
        <v>0</v>
      </c>
      <c r="AL35" s="213"/>
      <c r="AM35" s="213"/>
      <c r="AN35" s="213"/>
      <c r="AO35" s="213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51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52</v>
      </c>
      <c r="U37" s="49"/>
      <c r="V37" s="49"/>
      <c r="W37" s="49"/>
      <c r="X37" s="215" t="s">
        <v>53</v>
      </c>
      <c r="Y37" s="216"/>
      <c r="Z37" s="216"/>
      <c r="AA37" s="216"/>
      <c r="AB37" s="216"/>
      <c r="AC37" s="49"/>
      <c r="AD37" s="49"/>
      <c r="AE37" s="49"/>
      <c r="AF37" s="49"/>
      <c r="AG37" s="49"/>
      <c r="AH37" s="49"/>
      <c r="AI37" s="49"/>
      <c r="AJ37" s="49"/>
      <c r="AK37" s="217">
        <f>SUM(AK29:AK35)</f>
        <v>0</v>
      </c>
      <c r="AL37" s="216"/>
      <c r="AM37" s="216"/>
      <c r="AN37" s="216"/>
      <c r="AO37" s="218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 ht="13.5">
      <c r="B39" s="23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4"/>
    </row>
    <row r="40" spans="2:57" ht="13.5">
      <c r="B40" s="23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4"/>
    </row>
    <row r="41" spans="2:57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4"/>
    </row>
    <row r="42" spans="2:57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4"/>
    </row>
    <row r="43" spans="2:57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4"/>
    </row>
    <row r="44" spans="2:57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4"/>
    </row>
    <row r="45" spans="2:57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4"/>
    </row>
    <row r="46" spans="2:57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4"/>
    </row>
    <row r="47" spans="2:57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4"/>
    </row>
    <row r="48" spans="2:57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4"/>
    </row>
    <row r="49" spans="2:43" s="1" customFormat="1">
      <c r="B49" s="36"/>
      <c r="C49" s="37"/>
      <c r="D49" s="51" t="s">
        <v>54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55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 ht="13.5">
      <c r="B50" s="23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4"/>
    </row>
    <row r="51" spans="2:43" ht="13.5">
      <c r="B51" s="23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4"/>
    </row>
    <row r="52" spans="2:43" ht="13.5">
      <c r="B52" s="23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4"/>
    </row>
    <row r="53" spans="2:43" ht="13.5">
      <c r="B53" s="23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4"/>
    </row>
    <row r="54" spans="2:43" ht="13.5">
      <c r="B54" s="23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4"/>
    </row>
    <row r="55" spans="2:43" ht="13.5">
      <c r="B55" s="23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4"/>
    </row>
    <row r="56" spans="2:43" ht="13.5">
      <c r="B56" s="23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4"/>
    </row>
    <row r="57" spans="2:43" ht="13.5">
      <c r="B57" s="23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4"/>
    </row>
    <row r="58" spans="2:43" s="1" customFormat="1">
      <c r="B58" s="36"/>
      <c r="C58" s="37"/>
      <c r="D58" s="56" t="s">
        <v>56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57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56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57</v>
      </c>
      <c r="AN58" s="57"/>
      <c r="AO58" s="59"/>
      <c r="AP58" s="37"/>
      <c r="AQ58" s="38"/>
    </row>
    <row r="59" spans="2:43" ht="13.5">
      <c r="B59" s="23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4"/>
    </row>
    <row r="60" spans="2:43" s="1" customFormat="1">
      <c r="B60" s="36"/>
      <c r="C60" s="37"/>
      <c r="D60" s="51" t="s">
        <v>58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59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 ht="13.5">
      <c r="B61" s="23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4"/>
    </row>
    <row r="62" spans="2:43" ht="13.5">
      <c r="B62" s="23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4"/>
    </row>
    <row r="63" spans="2:43" ht="13.5">
      <c r="B63" s="23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4"/>
    </row>
    <row r="64" spans="2:43" ht="13.5">
      <c r="B64" s="23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4"/>
    </row>
    <row r="65" spans="2:43" ht="13.5">
      <c r="B65" s="23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4"/>
    </row>
    <row r="66" spans="2:43" ht="13.5">
      <c r="B66" s="23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4"/>
    </row>
    <row r="67" spans="2:43" ht="13.5">
      <c r="B67" s="23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4"/>
    </row>
    <row r="68" spans="2:43" ht="13.5">
      <c r="B68" s="23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4"/>
    </row>
    <row r="69" spans="2:43" s="1" customFormat="1">
      <c r="B69" s="36"/>
      <c r="C69" s="37"/>
      <c r="D69" s="56" t="s">
        <v>56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57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56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57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199" t="s">
        <v>60</v>
      </c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0"/>
      <c r="U76" s="200"/>
      <c r="V76" s="200"/>
      <c r="W76" s="200"/>
      <c r="X76" s="200"/>
      <c r="Y76" s="200"/>
      <c r="Z76" s="200"/>
      <c r="AA76" s="200"/>
      <c r="AB76" s="200"/>
      <c r="AC76" s="200"/>
      <c r="AD76" s="200"/>
      <c r="AE76" s="200"/>
      <c r="AF76" s="200"/>
      <c r="AG76" s="200"/>
      <c r="AH76" s="200"/>
      <c r="AI76" s="200"/>
      <c r="AJ76" s="200"/>
      <c r="AK76" s="200"/>
      <c r="AL76" s="200"/>
      <c r="AM76" s="200"/>
      <c r="AN76" s="200"/>
      <c r="AO76" s="200"/>
      <c r="AP76" s="200"/>
      <c r="AQ76" s="38"/>
    </row>
    <row r="77" spans="2:43" s="3" customFormat="1" ht="14.45" customHeight="1">
      <c r="B77" s="66"/>
      <c r="C77" s="31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JC161101-BON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219" t="str">
        <f>K6</f>
        <v>Modernizace dílenského areálu, SŠTŘ, Nový Bydžov - Hlušice</v>
      </c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20"/>
      <c r="Z78" s="220"/>
      <c r="AA78" s="220"/>
      <c r="AB78" s="220"/>
      <c r="AC78" s="220"/>
      <c r="AD78" s="220"/>
      <c r="AE78" s="220"/>
      <c r="AF78" s="220"/>
      <c r="AG78" s="220"/>
      <c r="AH78" s="220"/>
      <c r="AI78" s="220"/>
      <c r="AJ78" s="220"/>
      <c r="AK78" s="220"/>
      <c r="AL78" s="220"/>
      <c r="AM78" s="220"/>
      <c r="AN78" s="220"/>
      <c r="AO78" s="220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>
      <c r="B80" s="36"/>
      <c r="C80" s="31" t="s">
        <v>26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Hlušice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28</v>
      </c>
      <c r="AJ80" s="37"/>
      <c r="AK80" s="37"/>
      <c r="AL80" s="37"/>
      <c r="AM80" s="74" t="str">
        <f>IF(AN8= "","",AN8)</f>
        <v>21. 11. 2016</v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>
      <c r="B82" s="36"/>
      <c r="C82" s="31" t="s">
        <v>30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SŠTŘ, Nový Bydžov, Dr. M. Tyrše 112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36</v>
      </c>
      <c r="AJ82" s="37"/>
      <c r="AK82" s="37"/>
      <c r="AL82" s="37"/>
      <c r="AM82" s="221" t="str">
        <f>IF(E17="","",E17)</f>
        <v xml:space="preserve"> </v>
      </c>
      <c r="AN82" s="221"/>
      <c r="AO82" s="221"/>
      <c r="AP82" s="221"/>
      <c r="AQ82" s="38"/>
      <c r="AS82" s="222" t="s">
        <v>61</v>
      </c>
      <c r="AT82" s="223"/>
      <c r="AU82" s="75"/>
      <c r="AV82" s="75"/>
      <c r="AW82" s="75"/>
      <c r="AX82" s="75"/>
      <c r="AY82" s="75"/>
      <c r="AZ82" s="75"/>
      <c r="BA82" s="75"/>
      <c r="BB82" s="75"/>
      <c r="BC82" s="75"/>
      <c r="BD82" s="76"/>
    </row>
    <row r="83" spans="1:89" s="1" customFormat="1">
      <c r="B83" s="36"/>
      <c r="C83" s="31" t="s">
        <v>34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39</v>
      </c>
      <c r="AJ83" s="37"/>
      <c r="AK83" s="37"/>
      <c r="AL83" s="37"/>
      <c r="AM83" s="221" t="str">
        <f>IF(E20="","",E20)</f>
        <v xml:space="preserve"> </v>
      </c>
      <c r="AN83" s="221"/>
      <c r="AO83" s="221"/>
      <c r="AP83" s="221"/>
      <c r="AQ83" s="38"/>
      <c r="AS83" s="224"/>
      <c r="AT83" s="225"/>
      <c r="AU83" s="77"/>
      <c r="AV83" s="77"/>
      <c r="AW83" s="77"/>
      <c r="AX83" s="77"/>
      <c r="AY83" s="77"/>
      <c r="AZ83" s="77"/>
      <c r="BA83" s="77"/>
      <c r="BB83" s="77"/>
      <c r="BC83" s="77"/>
      <c r="BD83" s="78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26"/>
      <c r="AT84" s="227"/>
      <c r="AU84" s="37"/>
      <c r="AV84" s="37"/>
      <c r="AW84" s="37"/>
      <c r="AX84" s="37"/>
      <c r="AY84" s="37"/>
      <c r="AZ84" s="37"/>
      <c r="BA84" s="37"/>
      <c r="BB84" s="37"/>
      <c r="BC84" s="37"/>
      <c r="BD84" s="79"/>
    </row>
    <row r="85" spans="1:89" s="1" customFormat="1" ht="29.25" customHeight="1">
      <c r="B85" s="36"/>
      <c r="C85" s="228" t="s">
        <v>62</v>
      </c>
      <c r="D85" s="229"/>
      <c r="E85" s="229"/>
      <c r="F85" s="229"/>
      <c r="G85" s="229"/>
      <c r="H85" s="80"/>
      <c r="I85" s="230" t="s">
        <v>63</v>
      </c>
      <c r="J85" s="229"/>
      <c r="K85" s="229"/>
      <c r="L85" s="229"/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30" t="s">
        <v>64</v>
      </c>
      <c r="AH85" s="229"/>
      <c r="AI85" s="229"/>
      <c r="AJ85" s="229"/>
      <c r="AK85" s="229"/>
      <c r="AL85" s="229"/>
      <c r="AM85" s="229"/>
      <c r="AN85" s="230" t="s">
        <v>65</v>
      </c>
      <c r="AO85" s="229"/>
      <c r="AP85" s="231"/>
      <c r="AQ85" s="38"/>
      <c r="AS85" s="81" t="s">
        <v>66</v>
      </c>
      <c r="AT85" s="82" t="s">
        <v>67</v>
      </c>
      <c r="AU85" s="82" t="s">
        <v>68</v>
      </c>
      <c r="AV85" s="82" t="s">
        <v>69</v>
      </c>
      <c r="AW85" s="82" t="s">
        <v>70</v>
      </c>
      <c r="AX85" s="82" t="s">
        <v>71</v>
      </c>
      <c r="AY85" s="82" t="s">
        <v>72</v>
      </c>
      <c r="AZ85" s="82" t="s">
        <v>73</v>
      </c>
      <c r="BA85" s="82" t="s">
        <v>74</v>
      </c>
      <c r="BB85" s="82" t="s">
        <v>75</v>
      </c>
      <c r="BC85" s="82" t="s">
        <v>76</v>
      </c>
      <c r="BD85" s="83" t="s">
        <v>77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4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5" t="s">
        <v>78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239">
        <f>ROUND(AG88,2)</f>
        <v>0</v>
      </c>
      <c r="AH87" s="239"/>
      <c r="AI87" s="239"/>
      <c r="AJ87" s="239"/>
      <c r="AK87" s="239"/>
      <c r="AL87" s="239"/>
      <c r="AM87" s="239"/>
      <c r="AN87" s="240">
        <f>SUM(AG87,AT87)</f>
        <v>0</v>
      </c>
      <c r="AO87" s="240"/>
      <c r="AP87" s="240"/>
      <c r="AQ87" s="72"/>
      <c r="AS87" s="87">
        <f>ROUND(AS88,2)</f>
        <v>0</v>
      </c>
      <c r="AT87" s="88">
        <f>ROUND(SUM(AV87:AW87),2)</f>
        <v>0</v>
      </c>
      <c r="AU87" s="89">
        <f>ROUND(AU88,5)</f>
        <v>0</v>
      </c>
      <c r="AV87" s="88">
        <f>ROUND(AZ87*L31,2)</f>
        <v>0</v>
      </c>
      <c r="AW87" s="88">
        <f>ROUND(BA87*L32,2)</f>
        <v>0</v>
      </c>
      <c r="AX87" s="88">
        <f>ROUND(BB87*L31,2)</f>
        <v>0</v>
      </c>
      <c r="AY87" s="88">
        <f>ROUND(BC87*L32,2)</f>
        <v>0</v>
      </c>
      <c r="AZ87" s="88">
        <f>ROUND(AZ88,2)</f>
        <v>0</v>
      </c>
      <c r="BA87" s="88">
        <f>ROUND(BA88,2)</f>
        <v>0</v>
      </c>
      <c r="BB87" s="88">
        <f>ROUND(BB88,2)</f>
        <v>0</v>
      </c>
      <c r="BC87" s="88">
        <f>ROUND(BC88,2)</f>
        <v>0</v>
      </c>
      <c r="BD87" s="90">
        <f>ROUND(BD88,2)</f>
        <v>0</v>
      </c>
      <c r="BS87" s="91" t="s">
        <v>79</v>
      </c>
      <c r="BT87" s="91" t="s">
        <v>80</v>
      </c>
      <c r="BU87" s="92" t="s">
        <v>81</v>
      </c>
      <c r="BV87" s="91" t="s">
        <v>82</v>
      </c>
      <c r="BW87" s="91" t="s">
        <v>83</v>
      </c>
      <c r="BX87" s="91" t="s">
        <v>84</v>
      </c>
    </row>
    <row r="88" spans="1:89" s="5" customFormat="1" ht="22.5" customHeight="1">
      <c r="A88" s="93" t="s">
        <v>85</v>
      </c>
      <c r="B88" s="94"/>
      <c r="C88" s="95"/>
      <c r="D88" s="234" t="s">
        <v>86</v>
      </c>
      <c r="E88" s="234"/>
      <c r="F88" s="234"/>
      <c r="G88" s="234"/>
      <c r="H88" s="234"/>
      <c r="I88" s="96"/>
      <c r="J88" s="234" t="s">
        <v>87</v>
      </c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34"/>
      <c r="Z88" s="234"/>
      <c r="AA88" s="234"/>
      <c r="AB88" s="234"/>
      <c r="AC88" s="234"/>
      <c r="AD88" s="234"/>
      <c r="AE88" s="234"/>
      <c r="AF88" s="234"/>
      <c r="AG88" s="232">
        <f>'03 - SO - 03 Úprava oplocení'!M30</f>
        <v>0</v>
      </c>
      <c r="AH88" s="233"/>
      <c r="AI88" s="233"/>
      <c r="AJ88" s="233"/>
      <c r="AK88" s="233"/>
      <c r="AL88" s="233"/>
      <c r="AM88" s="233"/>
      <c r="AN88" s="232">
        <f>SUM(AG88,AT88)</f>
        <v>0</v>
      </c>
      <c r="AO88" s="233"/>
      <c r="AP88" s="233"/>
      <c r="AQ88" s="97"/>
      <c r="AS88" s="98">
        <f>'03 - SO - 03 Úprava oplocení'!M28</f>
        <v>0</v>
      </c>
      <c r="AT88" s="99">
        <f>ROUND(SUM(AV88:AW88),2)</f>
        <v>0</v>
      </c>
      <c r="AU88" s="100">
        <f>'03 - SO - 03 Úprava oplocení'!W124</f>
        <v>0</v>
      </c>
      <c r="AV88" s="99">
        <f>'03 - SO - 03 Úprava oplocení'!M32</f>
        <v>0</v>
      </c>
      <c r="AW88" s="99">
        <f>'03 - SO - 03 Úprava oplocení'!M33</f>
        <v>0</v>
      </c>
      <c r="AX88" s="99">
        <f>'03 - SO - 03 Úprava oplocení'!M34</f>
        <v>0</v>
      </c>
      <c r="AY88" s="99">
        <f>'03 - SO - 03 Úprava oplocení'!M35</f>
        <v>0</v>
      </c>
      <c r="AZ88" s="99">
        <f>'03 - SO - 03 Úprava oplocení'!H32</f>
        <v>0</v>
      </c>
      <c r="BA88" s="99">
        <f>'03 - SO - 03 Úprava oplocení'!H33</f>
        <v>0</v>
      </c>
      <c r="BB88" s="99">
        <f>'03 - SO - 03 Úprava oplocení'!H34</f>
        <v>0</v>
      </c>
      <c r="BC88" s="99">
        <f>'03 - SO - 03 Úprava oplocení'!H35</f>
        <v>0</v>
      </c>
      <c r="BD88" s="101">
        <f>'03 - SO - 03 Úprava oplocení'!H36</f>
        <v>0</v>
      </c>
      <c r="BT88" s="102" t="s">
        <v>25</v>
      </c>
      <c r="BV88" s="102" t="s">
        <v>82</v>
      </c>
      <c r="BW88" s="102" t="s">
        <v>88</v>
      </c>
      <c r="BX88" s="102" t="s">
        <v>83</v>
      </c>
    </row>
    <row r="89" spans="1:89" ht="13.5">
      <c r="B89" s="23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4"/>
    </row>
    <row r="90" spans="1:89" s="1" customFormat="1" ht="30" customHeight="1">
      <c r="B90" s="36"/>
      <c r="C90" s="85" t="s">
        <v>89</v>
      </c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240">
        <f>ROUND(SUM(AG91:AG94),2)</f>
        <v>0</v>
      </c>
      <c r="AH90" s="240"/>
      <c r="AI90" s="240"/>
      <c r="AJ90" s="240"/>
      <c r="AK90" s="240"/>
      <c r="AL90" s="240"/>
      <c r="AM90" s="240"/>
      <c r="AN90" s="240">
        <f>ROUND(SUM(AN91:AN94),2)</f>
        <v>0</v>
      </c>
      <c r="AO90" s="240"/>
      <c r="AP90" s="240"/>
      <c r="AQ90" s="38"/>
      <c r="AS90" s="81" t="s">
        <v>90</v>
      </c>
      <c r="AT90" s="82" t="s">
        <v>91</v>
      </c>
      <c r="AU90" s="82" t="s">
        <v>44</v>
      </c>
      <c r="AV90" s="83" t="s">
        <v>67</v>
      </c>
    </row>
    <row r="91" spans="1:89" s="1" customFormat="1" ht="19.899999999999999" customHeight="1">
      <c r="B91" s="36"/>
      <c r="C91" s="37"/>
      <c r="D91" s="103" t="s">
        <v>92</v>
      </c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235">
        <f>ROUND(AG87*AS91,2)</f>
        <v>0</v>
      </c>
      <c r="AH91" s="236"/>
      <c r="AI91" s="236"/>
      <c r="AJ91" s="236"/>
      <c r="AK91" s="236"/>
      <c r="AL91" s="236"/>
      <c r="AM91" s="236"/>
      <c r="AN91" s="236">
        <f>ROUND(AG91+AV91,2)</f>
        <v>0</v>
      </c>
      <c r="AO91" s="236"/>
      <c r="AP91" s="236"/>
      <c r="AQ91" s="38"/>
      <c r="AS91" s="104">
        <v>0</v>
      </c>
      <c r="AT91" s="105" t="s">
        <v>93</v>
      </c>
      <c r="AU91" s="105" t="s">
        <v>45</v>
      </c>
      <c r="AV91" s="106">
        <f>ROUND(IF(AU91="základní",AG91*L31,IF(AU91="snížená",AG91*L32,0)),2)</f>
        <v>0</v>
      </c>
      <c r="BV91" s="19" t="s">
        <v>94</v>
      </c>
      <c r="BY91" s="107">
        <f>IF(AU91="základní",AV91,0)</f>
        <v>0</v>
      </c>
      <c r="BZ91" s="107">
        <f>IF(AU91="snížená",AV91,0)</f>
        <v>0</v>
      </c>
      <c r="CA91" s="107">
        <v>0</v>
      </c>
      <c r="CB91" s="107">
        <v>0</v>
      </c>
      <c r="CC91" s="107">
        <v>0</v>
      </c>
      <c r="CD91" s="107">
        <f>IF(AU91="základní",AG91,0)</f>
        <v>0</v>
      </c>
      <c r="CE91" s="107">
        <f>IF(AU91="snížená",AG91,0)</f>
        <v>0</v>
      </c>
      <c r="CF91" s="107">
        <f>IF(AU91="zákl. přenesená",AG91,0)</f>
        <v>0</v>
      </c>
      <c r="CG91" s="107">
        <f>IF(AU91="sníž. přenesená",AG91,0)</f>
        <v>0</v>
      </c>
      <c r="CH91" s="107">
        <f>IF(AU91="nulová",AG91,0)</f>
        <v>0</v>
      </c>
      <c r="CI91" s="19">
        <f>IF(AU91="základní",1,IF(AU91="snížená",2,IF(AU91="zákl. přenesená",4,IF(AU91="sníž. přenesená",5,3))))</f>
        <v>1</v>
      </c>
      <c r="CJ91" s="19">
        <f>IF(AT91="stavební čast",1,IF(8891="investiční čast",2,3))</f>
        <v>1</v>
      </c>
      <c r="CK91" s="19" t="str">
        <f>IF(D91="Vyplň vlastní","","x")</f>
        <v>x</v>
      </c>
    </row>
    <row r="92" spans="1:89" s="1" customFormat="1" ht="19.899999999999999" customHeight="1">
      <c r="B92" s="36"/>
      <c r="C92" s="37"/>
      <c r="D92" s="237" t="s">
        <v>95</v>
      </c>
      <c r="E92" s="238"/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37"/>
      <c r="AD92" s="37"/>
      <c r="AE92" s="37"/>
      <c r="AF92" s="37"/>
      <c r="AG92" s="235">
        <f>AG87*AS92</f>
        <v>0</v>
      </c>
      <c r="AH92" s="236"/>
      <c r="AI92" s="236"/>
      <c r="AJ92" s="236"/>
      <c r="AK92" s="236"/>
      <c r="AL92" s="236"/>
      <c r="AM92" s="236"/>
      <c r="AN92" s="236">
        <f>AG92+AV92</f>
        <v>0</v>
      </c>
      <c r="AO92" s="236"/>
      <c r="AP92" s="236"/>
      <c r="AQ92" s="38"/>
      <c r="AS92" s="108">
        <v>0</v>
      </c>
      <c r="AT92" s="109" t="s">
        <v>93</v>
      </c>
      <c r="AU92" s="109" t="s">
        <v>45</v>
      </c>
      <c r="AV92" s="110">
        <f>ROUND(IF(AU92="nulová",0,IF(OR(AU92="základní",AU92="zákl. přenesená"),AG92*L31,AG92*L32)),2)</f>
        <v>0</v>
      </c>
      <c r="BV92" s="19" t="s">
        <v>96</v>
      </c>
      <c r="BY92" s="107">
        <f>IF(AU92="základní",AV92,0)</f>
        <v>0</v>
      </c>
      <c r="BZ92" s="107">
        <f>IF(AU92="snížená",AV92,0)</f>
        <v>0</v>
      </c>
      <c r="CA92" s="107">
        <f>IF(AU92="zákl. přenesená",AV92,0)</f>
        <v>0</v>
      </c>
      <c r="CB92" s="107">
        <f>IF(AU92="sníž. přenesená",AV92,0)</f>
        <v>0</v>
      </c>
      <c r="CC92" s="107">
        <f>IF(AU92="nulová",AV92,0)</f>
        <v>0</v>
      </c>
      <c r="CD92" s="107">
        <f>IF(AU92="základní",AG92,0)</f>
        <v>0</v>
      </c>
      <c r="CE92" s="107">
        <f>IF(AU92="snížená",AG92,0)</f>
        <v>0</v>
      </c>
      <c r="CF92" s="107">
        <f>IF(AU92="zákl. přenesená",AG92,0)</f>
        <v>0</v>
      </c>
      <c r="CG92" s="107">
        <f>IF(AU92="sníž. přenesená",AG92,0)</f>
        <v>0</v>
      </c>
      <c r="CH92" s="107">
        <f>IF(AU92="nulová",AG92,0)</f>
        <v>0</v>
      </c>
      <c r="CI92" s="19">
        <f>IF(AU92="základní",1,IF(AU92="snížená",2,IF(AU92="zákl. přenesená",4,IF(AU92="sníž. přenesená",5,3))))</f>
        <v>1</v>
      </c>
      <c r="CJ92" s="19">
        <f>IF(AT92="stavební čast",1,IF(8892="investiční čast",2,3))</f>
        <v>1</v>
      </c>
      <c r="CK92" s="19" t="str">
        <f>IF(D92="Vyplň vlastní","","x")</f>
        <v/>
      </c>
    </row>
    <row r="93" spans="1:89" s="1" customFormat="1" ht="19.899999999999999" customHeight="1">
      <c r="B93" s="36"/>
      <c r="C93" s="37"/>
      <c r="D93" s="237" t="s">
        <v>95</v>
      </c>
      <c r="E93" s="238"/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8"/>
      <c r="U93" s="238"/>
      <c r="V93" s="238"/>
      <c r="W93" s="238"/>
      <c r="X93" s="238"/>
      <c r="Y93" s="238"/>
      <c r="Z93" s="238"/>
      <c r="AA93" s="238"/>
      <c r="AB93" s="238"/>
      <c r="AC93" s="37"/>
      <c r="AD93" s="37"/>
      <c r="AE93" s="37"/>
      <c r="AF93" s="37"/>
      <c r="AG93" s="235">
        <f>AG87*AS93</f>
        <v>0</v>
      </c>
      <c r="AH93" s="236"/>
      <c r="AI93" s="236"/>
      <c r="AJ93" s="236"/>
      <c r="AK93" s="236"/>
      <c r="AL93" s="236"/>
      <c r="AM93" s="236"/>
      <c r="AN93" s="236">
        <f>AG93+AV93</f>
        <v>0</v>
      </c>
      <c r="AO93" s="236"/>
      <c r="AP93" s="236"/>
      <c r="AQ93" s="38"/>
      <c r="AS93" s="108">
        <v>0</v>
      </c>
      <c r="AT93" s="109" t="s">
        <v>93</v>
      </c>
      <c r="AU93" s="109" t="s">
        <v>45</v>
      </c>
      <c r="AV93" s="110">
        <f>ROUND(IF(AU93="nulová",0,IF(OR(AU93="základní",AU93="zákl. přenesená"),AG93*L31,AG93*L32)),2)</f>
        <v>0</v>
      </c>
      <c r="BV93" s="19" t="s">
        <v>96</v>
      </c>
      <c r="BY93" s="107">
        <f>IF(AU93="základní",AV93,0)</f>
        <v>0</v>
      </c>
      <c r="BZ93" s="107">
        <f>IF(AU93="snížená",AV93,0)</f>
        <v>0</v>
      </c>
      <c r="CA93" s="107">
        <f>IF(AU93="zákl. přenesená",AV93,0)</f>
        <v>0</v>
      </c>
      <c r="CB93" s="107">
        <f>IF(AU93="sníž. přenesená",AV93,0)</f>
        <v>0</v>
      </c>
      <c r="CC93" s="107">
        <f>IF(AU93="nulová",AV93,0)</f>
        <v>0</v>
      </c>
      <c r="CD93" s="107">
        <f>IF(AU93="základní",AG93,0)</f>
        <v>0</v>
      </c>
      <c r="CE93" s="107">
        <f>IF(AU93="snížená",AG93,0)</f>
        <v>0</v>
      </c>
      <c r="CF93" s="107">
        <f>IF(AU93="zákl. přenesená",AG93,0)</f>
        <v>0</v>
      </c>
      <c r="CG93" s="107">
        <f>IF(AU93="sníž. přenesená",AG93,0)</f>
        <v>0</v>
      </c>
      <c r="CH93" s="107">
        <f>IF(AU93="nulová",AG93,0)</f>
        <v>0</v>
      </c>
      <c r="CI93" s="19">
        <f>IF(AU93="základní",1,IF(AU93="snížená",2,IF(AU93="zákl. přenesená",4,IF(AU93="sníž. přenesená",5,3))))</f>
        <v>1</v>
      </c>
      <c r="CJ93" s="19">
        <f>IF(AT93="stavební čast",1,IF(8893="investiční čast",2,3))</f>
        <v>1</v>
      </c>
      <c r="CK93" s="19" t="str">
        <f>IF(D93="Vyplň vlastní","","x")</f>
        <v/>
      </c>
    </row>
    <row r="94" spans="1:89" s="1" customFormat="1" ht="19.899999999999999" customHeight="1">
      <c r="B94" s="36"/>
      <c r="C94" s="37"/>
      <c r="D94" s="237" t="s">
        <v>95</v>
      </c>
      <c r="E94" s="238"/>
      <c r="F94" s="238"/>
      <c r="G94" s="238"/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37"/>
      <c r="AD94" s="37"/>
      <c r="AE94" s="37"/>
      <c r="AF94" s="37"/>
      <c r="AG94" s="235">
        <f>AG87*AS94</f>
        <v>0</v>
      </c>
      <c r="AH94" s="236"/>
      <c r="AI94" s="236"/>
      <c r="AJ94" s="236"/>
      <c r="AK94" s="236"/>
      <c r="AL94" s="236"/>
      <c r="AM94" s="236"/>
      <c r="AN94" s="236">
        <f>AG94+AV94</f>
        <v>0</v>
      </c>
      <c r="AO94" s="236"/>
      <c r="AP94" s="236"/>
      <c r="AQ94" s="38"/>
      <c r="AS94" s="111">
        <v>0</v>
      </c>
      <c r="AT94" s="112" t="s">
        <v>93</v>
      </c>
      <c r="AU94" s="112" t="s">
        <v>45</v>
      </c>
      <c r="AV94" s="113">
        <f>ROUND(IF(AU94="nulová",0,IF(OR(AU94="základní",AU94="zákl. přenesená"),AG94*L31,AG94*L32)),2)</f>
        <v>0</v>
      </c>
      <c r="BV94" s="19" t="s">
        <v>96</v>
      </c>
      <c r="BY94" s="107">
        <f>IF(AU94="základní",AV94,0)</f>
        <v>0</v>
      </c>
      <c r="BZ94" s="107">
        <f>IF(AU94="snížená",AV94,0)</f>
        <v>0</v>
      </c>
      <c r="CA94" s="107">
        <f>IF(AU94="zákl. přenesená",AV94,0)</f>
        <v>0</v>
      </c>
      <c r="CB94" s="107">
        <f>IF(AU94="sníž. přenesená",AV94,0)</f>
        <v>0</v>
      </c>
      <c r="CC94" s="107">
        <f>IF(AU94="nulová",AV94,0)</f>
        <v>0</v>
      </c>
      <c r="CD94" s="107">
        <f>IF(AU94="základní",AG94,0)</f>
        <v>0</v>
      </c>
      <c r="CE94" s="107">
        <f>IF(AU94="snížená",AG94,0)</f>
        <v>0</v>
      </c>
      <c r="CF94" s="107">
        <f>IF(AU94="zákl. přenesená",AG94,0)</f>
        <v>0</v>
      </c>
      <c r="CG94" s="107">
        <f>IF(AU94="sníž. přenesená",AG94,0)</f>
        <v>0</v>
      </c>
      <c r="CH94" s="107">
        <f>IF(AU94="nulová",AG94,0)</f>
        <v>0</v>
      </c>
      <c r="CI94" s="19">
        <f>IF(AU94="základní",1,IF(AU94="snížená",2,IF(AU94="zákl. přenesená",4,IF(AU94="sníž. přenesená",5,3))))</f>
        <v>1</v>
      </c>
      <c r="CJ94" s="19">
        <f>IF(AT94="stavební čast",1,IF(8894="investiční čast",2,3))</f>
        <v>1</v>
      </c>
      <c r="CK94" s="19" t="str">
        <f>IF(D94="Vyplň vlastní","","x")</f>
        <v/>
      </c>
    </row>
    <row r="95" spans="1:89" s="1" customFormat="1" ht="10.9" customHeight="1"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8"/>
    </row>
    <row r="96" spans="1:89" s="1" customFormat="1" ht="30" customHeight="1">
      <c r="B96" s="36"/>
      <c r="C96" s="114" t="s">
        <v>97</v>
      </c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241">
        <f>ROUND(AG87+AG90,2)</f>
        <v>0</v>
      </c>
      <c r="AH96" s="241"/>
      <c r="AI96" s="241"/>
      <c r="AJ96" s="241"/>
      <c r="AK96" s="241"/>
      <c r="AL96" s="241"/>
      <c r="AM96" s="241"/>
      <c r="AN96" s="241">
        <f>AN87+AN90</f>
        <v>0</v>
      </c>
      <c r="AO96" s="241"/>
      <c r="AP96" s="241"/>
      <c r="AQ96" s="38"/>
    </row>
    <row r="97" spans="2:43" s="1" customFormat="1" ht="6.95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2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3 - SO - 03 Úprava oplocení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98</v>
      </c>
      <c r="G1" s="15"/>
      <c r="H1" s="291" t="s">
        <v>99</v>
      </c>
      <c r="I1" s="291"/>
      <c r="J1" s="291"/>
      <c r="K1" s="291"/>
      <c r="L1" s="15" t="s">
        <v>100</v>
      </c>
      <c r="M1" s="13"/>
      <c r="N1" s="13"/>
      <c r="O1" s="14" t="s">
        <v>101</v>
      </c>
      <c r="P1" s="13"/>
      <c r="Q1" s="13"/>
      <c r="R1" s="13"/>
      <c r="S1" s="15" t="s">
        <v>102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7" t="s">
        <v>7</v>
      </c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S2" s="242" t="s">
        <v>8</v>
      </c>
      <c r="T2" s="243"/>
      <c r="U2" s="243"/>
      <c r="V2" s="243"/>
      <c r="W2" s="243"/>
      <c r="X2" s="243"/>
      <c r="Y2" s="243"/>
      <c r="Z2" s="243"/>
      <c r="AA2" s="243"/>
      <c r="AB2" s="243"/>
      <c r="AC2" s="243"/>
      <c r="AT2" s="19" t="s">
        <v>88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103</v>
      </c>
    </row>
    <row r="4" spans="1:66" ht="36.950000000000003" customHeight="1">
      <c r="B4" s="23"/>
      <c r="C4" s="199" t="s">
        <v>104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4"/>
      <c r="T4" s="25" t="s">
        <v>13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19</v>
      </c>
      <c r="E6" s="27"/>
      <c r="F6" s="244" t="str">
        <f>'Rekapitulace stavby'!K6</f>
        <v>Modernizace dílenského areálu, SŠTŘ, Nový Bydžov - Hlušice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7"/>
      <c r="R6" s="24"/>
    </row>
    <row r="7" spans="1:66" s="1" customFormat="1" ht="32.85" customHeight="1">
      <c r="B7" s="36"/>
      <c r="C7" s="37"/>
      <c r="D7" s="30" t="s">
        <v>105</v>
      </c>
      <c r="E7" s="37"/>
      <c r="F7" s="205" t="s">
        <v>106</v>
      </c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23</v>
      </c>
      <c r="G8" s="37"/>
      <c r="H8" s="37"/>
      <c r="I8" s="37"/>
      <c r="J8" s="37"/>
      <c r="K8" s="37"/>
      <c r="L8" s="37"/>
      <c r="M8" s="31" t="s">
        <v>24</v>
      </c>
      <c r="N8" s="37"/>
      <c r="O8" s="29" t="s">
        <v>23</v>
      </c>
      <c r="P8" s="37"/>
      <c r="Q8" s="37"/>
      <c r="R8" s="38"/>
    </row>
    <row r="9" spans="1:66" s="1" customFormat="1" ht="14.45" customHeight="1">
      <c r="B9" s="36"/>
      <c r="C9" s="37"/>
      <c r="D9" s="31" t="s">
        <v>26</v>
      </c>
      <c r="E9" s="37"/>
      <c r="F9" s="29" t="s">
        <v>27</v>
      </c>
      <c r="G9" s="37"/>
      <c r="H9" s="37"/>
      <c r="I9" s="37"/>
      <c r="J9" s="37"/>
      <c r="K9" s="37"/>
      <c r="L9" s="37"/>
      <c r="M9" s="31" t="s">
        <v>28</v>
      </c>
      <c r="N9" s="37"/>
      <c r="O9" s="247" t="str">
        <f>'Rekapitulace stavby'!AN8</f>
        <v>21. 11. 2016</v>
      </c>
      <c r="P9" s="248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30</v>
      </c>
      <c r="E11" s="37"/>
      <c r="F11" s="37"/>
      <c r="G11" s="37"/>
      <c r="H11" s="37"/>
      <c r="I11" s="37"/>
      <c r="J11" s="37"/>
      <c r="K11" s="37"/>
      <c r="L11" s="37"/>
      <c r="M11" s="31" t="s">
        <v>31</v>
      </c>
      <c r="N11" s="37"/>
      <c r="O11" s="203" t="s">
        <v>23</v>
      </c>
      <c r="P11" s="203"/>
      <c r="Q11" s="37"/>
      <c r="R11" s="38"/>
    </row>
    <row r="12" spans="1:66" s="1" customFormat="1" ht="18" customHeight="1">
      <c r="B12" s="36"/>
      <c r="C12" s="37"/>
      <c r="D12" s="37"/>
      <c r="E12" s="29" t="s">
        <v>32</v>
      </c>
      <c r="F12" s="37"/>
      <c r="G12" s="37"/>
      <c r="H12" s="37"/>
      <c r="I12" s="37"/>
      <c r="J12" s="37"/>
      <c r="K12" s="37"/>
      <c r="L12" s="37"/>
      <c r="M12" s="31" t="s">
        <v>33</v>
      </c>
      <c r="N12" s="37"/>
      <c r="O12" s="203" t="s">
        <v>23</v>
      </c>
      <c r="P12" s="203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34</v>
      </c>
      <c r="E14" s="37"/>
      <c r="F14" s="37"/>
      <c r="G14" s="37"/>
      <c r="H14" s="37"/>
      <c r="I14" s="37"/>
      <c r="J14" s="37"/>
      <c r="K14" s="37"/>
      <c r="L14" s="37"/>
      <c r="M14" s="31" t="s">
        <v>31</v>
      </c>
      <c r="N14" s="37"/>
      <c r="O14" s="249" t="str">
        <f>IF('Rekapitulace stavby'!AN13="","",'Rekapitulace stavby'!AN13)</f>
        <v>Vyplň údaj</v>
      </c>
      <c r="P14" s="203"/>
      <c r="Q14" s="37"/>
      <c r="R14" s="38"/>
    </row>
    <row r="15" spans="1:66" s="1" customFormat="1" ht="18" customHeight="1">
      <c r="B15" s="36"/>
      <c r="C15" s="37"/>
      <c r="D15" s="37"/>
      <c r="E15" s="249" t="str">
        <f>IF('Rekapitulace stavby'!E14="","",'Rekapitulace stavby'!E14)</f>
        <v>Vyplň údaj</v>
      </c>
      <c r="F15" s="250"/>
      <c r="G15" s="250"/>
      <c r="H15" s="250"/>
      <c r="I15" s="250"/>
      <c r="J15" s="250"/>
      <c r="K15" s="250"/>
      <c r="L15" s="250"/>
      <c r="M15" s="31" t="s">
        <v>33</v>
      </c>
      <c r="N15" s="37"/>
      <c r="O15" s="249" t="str">
        <f>IF('Rekapitulace stavby'!AN14="","",'Rekapitulace stavby'!AN14)</f>
        <v>Vyplň údaj</v>
      </c>
      <c r="P15" s="203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36</v>
      </c>
      <c r="E17" s="37"/>
      <c r="F17" s="37"/>
      <c r="G17" s="37"/>
      <c r="H17" s="37"/>
      <c r="I17" s="37"/>
      <c r="J17" s="37"/>
      <c r="K17" s="37"/>
      <c r="L17" s="37"/>
      <c r="M17" s="31" t="s">
        <v>31</v>
      </c>
      <c r="N17" s="37"/>
      <c r="O17" s="203" t="str">
        <f>IF('Rekapitulace stavby'!AN16="","",'Rekapitulace stavby'!AN16)</f>
        <v/>
      </c>
      <c r="P17" s="203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33</v>
      </c>
      <c r="N18" s="37"/>
      <c r="O18" s="203" t="str">
        <f>IF('Rekapitulace stavby'!AN17="","",'Rekapitulace stavby'!AN17)</f>
        <v/>
      </c>
      <c r="P18" s="203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39</v>
      </c>
      <c r="E20" s="37"/>
      <c r="F20" s="37"/>
      <c r="G20" s="37"/>
      <c r="H20" s="37"/>
      <c r="I20" s="37"/>
      <c r="J20" s="37"/>
      <c r="K20" s="37"/>
      <c r="L20" s="37"/>
      <c r="M20" s="31" t="s">
        <v>31</v>
      </c>
      <c r="N20" s="37"/>
      <c r="O20" s="203" t="s">
        <v>23</v>
      </c>
      <c r="P20" s="203"/>
      <c r="Q20" s="37"/>
      <c r="R20" s="38"/>
    </row>
    <row r="21" spans="2:18" s="1" customFormat="1" ht="18" customHeight="1">
      <c r="B21" s="36"/>
      <c r="C21" s="37"/>
      <c r="D21" s="37"/>
      <c r="E21" s="29" t="s">
        <v>107</v>
      </c>
      <c r="F21" s="37"/>
      <c r="G21" s="37"/>
      <c r="H21" s="37"/>
      <c r="I21" s="37"/>
      <c r="J21" s="37"/>
      <c r="K21" s="37"/>
      <c r="L21" s="37"/>
      <c r="M21" s="31" t="s">
        <v>33</v>
      </c>
      <c r="N21" s="37"/>
      <c r="O21" s="203" t="s">
        <v>23</v>
      </c>
      <c r="P21" s="203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40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08" t="s">
        <v>23</v>
      </c>
      <c r="F24" s="208"/>
      <c r="G24" s="208"/>
      <c r="H24" s="208"/>
      <c r="I24" s="208"/>
      <c r="J24" s="208"/>
      <c r="K24" s="208"/>
      <c r="L24" s="208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17" t="s">
        <v>108</v>
      </c>
      <c r="E27" s="37"/>
      <c r="F27" s="37"/>
      <c r="G27" s="37"/>
      <c r="H27" s="37"/>
      <c r="I27" s="37"/>
      <c r="J27" s="37"/>
      <c r="K27" s="37"/>
      <c r="L27" s="37"/>
      <c r="M27" s="209">
        <f>N88</f>
        <v>0</v>
      </c>
      <c r="N27" s="209"/>
      <c r="O27" s="209"/>
      <c r="P27" s="209"/>
      <c r="Q27" s="37"/>
      <c r="R27" s="38"/>
    </row>
    <row r="28" spans="2:18" s="1" customFormat="1" ht="14.45" customHeight="1">
      <c r="B28" s="36"/>
      <c r="C28" s="37"/>
      <c r="D28" s="35" t="s">
        <v>92</v>
      </c>
      <c r="E28" s="37"/>
      <c r="F28" s="37"/>
      <c r="G28" s="37"/>
      <c r="H28" s="37"/>
      <c r="I28" s="37"/>
      <c r="J28" s="37"/>
      <c r="K28" s="37"/>
      <c r="L28" s="37"/>
      <c r="M28" s="209">
        <f>N99</f>
        <v>0</v>
      </c>
      <c r="N28" s="209"/>
      <c r="O28" s="209"/>
      <c r="P28" s="209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43</v>
      </c>
      <c r="E30" s="37"/>
      <c r="F30" s="37"/>
      <c r="G30" s="37"/>
      <c r="H30" s="37"/>
      <c r="I30" s="37"/>
      <c r="J30" s="37"/>
      <c r="K30" s="37"/>
      <c r="L30" s="37"/>
      <c r="M30" s="251">
        <f>ROUND(M27+M28,2)</f>
        <v>0</v>
      </c>
      <c r="N30" s="246"/>
      <c r="O30" s="246"/>
      <c r="P30" s="246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44</v>
      </c>
      <c r="E32" s="43" t="s">
        <v>45</v>
      </c>
      <c r="F32" s="44">
        <v>0.21</v>
      </c>
      <c r="G32" s="119" t="s">
        <v>46</v>
      </c>
      <c r="H32" s="252">
        <f>ROUND((((SUM(BE99:BE106)+SUM(BE124:BE182))+SUM(BE184:BE186))),2)</f>
        <v>0</v>
      </c>
      <c r="I32" s="246"/>
      <c r="J32" s="246"/>
      <c r="K32" s="37"/>
      <c r="L32" s="37"/>
      <c r="M32" s="252">
        <f>ROUND(((ROUND((SUM(BE99:BE106)+SUM(BE124:BE182)), 2)*F32)+SUM(BE184:BE186)*F32),2)</f>
        <v>0</v>
      </c>
      <c r="N32" s="246"/>
      <c r="O32" s="246"/>
      <c r="P32" s="246"/>
      <c r="Q32" s="37"/>
      <c r="R32" s="38"/>
    </row>
    <row r="33" spans="2:18" s="1" customFormat="1" ht="14.45" customHeight="1">
      <c r="B33" s="36"/>
      <c r="C33" s="37"/>
      <c r="D33" s="37"/>
      <c r="E33" s="43" t="s">
        <v>47</v>
      </c>
      <c r="F33" s="44">
        <v>0.15</v>
      </c>
      <c r="G33" s="119" t="s">
        <v>46</v>
      </c>
      <c r="H33" s="252">
        <f>ROUND((((SUM(BF99:BF106)+SUM(BF124:BF182))+SUM(BF184:BF186))),2)</f>
        <v>0</v>
      </c>
      <c r="I33" s="246"/>
      <c r="J33" s="246"/>
      <c r="K33" s="37"/>
      <c r="L33" s="37"/>
      <c r="M33" s="252">
        <f>ROUND(((ROUND((SUM(BF99:BF106)+SUM(BF124:BF182)), 2)*F33)+SUM(BF184:BF186)*F33),2)</f>
        <v>0</v>
      </c>
      <c r="N33" s="246"/>
      <c r="O33" s="246"/>
      <c r="P33" s="246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48</v>
      </c>
      <c r="F34" s="44">
        <v>0.21</v>
      </c>
      <c r="G34" s="119" t="s">
        <v>46</v>
      </c>
      <c r="H34" s="252">
        <f>ROUND((((SUM(BG99:BG106)+SUM(BG124:BG182))+SUM(BG184:BG186))),2)</f>
        <v>0</v>
      </c>
      <c r="I34" s="246"/>
      <c r="J34" s="246"/>
      <c r="K34" s="37"/>
      <c r="L34" s="37"/>
      <c r="M34" s="252">
        <v>0</v>
      </c>
      <c r="N34" s="246"/>
      <c r="O34" s="246"/>
      <c r="P34" s="246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49</v>
      </c>
      <c r="F35" s="44">
        <v>0.15</v>
      </c>
      <c r="G35" s="119" t="s">
        <v>46</v>
      </c>
      <c r="H35" s="252">
        <f>ROUND((((SUM(BH99:BH106)+SUM(BH124:BH182))+SUM(BH184:BH186))),2)</f>
        <v>0</v>
      </c>
      <c r="I35" s="246"/>
      <c r="J35" s="246"/>
      <c r="K35" s="37"/>
      <c r="L35" s="37"/>
      <c r="M35" s="252">
        <v>0</v>
      </c>
      <c r="N35" s="246"/>
      <c r="O35" s="246"/>
      <c r="P35" s="246"/>
      <c r="Q35" s="37"/>
      <c r="R35" s="38"/>
    </row>
    <row r="36" spans="2:18" s="1" customFormat="1" ht="14.45" hidden="1" customHeight="1">
      <c r="B36" s="36"/>
      <c r="C36" s="37"/>
      <c r="D36" s="37"/>
      <c r="E36" s="43" t="s">
        <v>50</v>
      </c>
      <c r="F36" s="44">
        <v>0</v>
      </c>
      <c r="G36" s="119" t="s">
        <v>46</v>
      </c>
      <c r="H36" s="252">
        <f>ROUND((((SUM(BI99:BI106)+SUM(BI124:BI182))+SUM(BI184:BI186))),2)</f>
        <v>0</v>
      </c>
      <c r="I36" s="246"/>
      <c r="J36" s="246"/>
      <c r="K36" s="37"/>
      <c r="L36" s="37"/>
      <c r="M36" s="252">
        <v>0</v>
      </c>
      <c r="N36" s="246"/>
      <c r="O36" s="246"/>
      <c r="P36" s="246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51</v>
      </c>
      <c r="E38" s="80"/>
      <c r="F38" s="80"/>
      <c r="G38" s="121" t="s">
        <v>52</v>
      </c>
      <c r="H38" s="122" t="s">
        <v>53</v>
      </c>
      <c r="I38" s="80"/>
      <c r="J38" s="80"/>
      <c r="K38" s="80"/>
      <c r="L38" s="253">
        <f>SUM(M30:M36)</f>
        <v>0</v>
      </c>
      <c r="M38" s="253"/>
      <c r="N38" s="253"/>
      <c r="O38" s="253"/>
      <c r="P38" s="254"/>
      <c r="Q38" s="115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4"/>
    </row>
    <row r="42" spans="2:18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4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54</v>
      </c>
      <c r="E50" s="52"/>
      <c r="F50" s="52"/>
      <c r="G50" s="52"/>
      <c r="H50" s="53"/>
      <c r="I50" s="37"/>
      <c r="J50" s="51" t="s">
        <v>55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56</v>
      </c>
      <c r="E59" s="57"/>
      <c r="F59" s="57"/>
      <c r="G59" s="58" t="s">
        <v>57</v>
      </c>
      <c r="H59" s="59"/>
      <c r="I59" s="37"/>
      <c r="J59" s="56" t="s">
        <v>56</v>
      </c>
      <c r="K59" s="57"/>
      <c r="L59" s="57"/>
      <c r="M59" s="57"/>
      <c r="N59" s="58" t="s">
        <v>57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58</v>
      </c>
      <c r="E61" s="52"/>
      <c r="F61" s="52"/>
      <c r="G61" s="52"/>
      <c r="H61" s="53"/>
      <c r="I61" s="37"/>
      <c r="J61" s="51" t="s">
        <v>59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56</v>
      </c>
      <c r="E70" s="57"/>
      <c r="F70" s="57"/>
      <c r="G70" s="58" t="s">
        <v>57</v>
      </c>
      <c r="H70" s="59"/>
      <c r="I70" s="37"/>
      <c r="J70" s="56" t="s">
        <v>56</v>
      </c>
      <c r="K70" s="57"/>
      <c r="L70" s="57"/>
      <c r="M70" s="57"/>
      <c r="N70" s="58" t="s">
        <v>57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50000000000003" customHeight="1">
      <c r="B76" s="36"/>
      <c r="C76" s="199" t="s">
        <v>109</v>
      </c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38"/>
      <c r="T76" s="126"/>
      <c r="U76" s="126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26"/>
      <c r="U77" s="126"/>
    </row>
    <row r="78" spans="2:21" s="1" customFormat="1" ht="30" customHeight="1">
      <c r="B78" s="36"/>
      <c r="C78" s="31" t="s">
        <v>19</v>
      </c>
      <c r="D78" s="37"/>
      <c r="E78" s="37"/>
      <c r="F78" s="244" t="str">
        <f>F6</f>
        <v>Modernizace dílenského areálu, SŠTŘ, Nový Bydžov - Hlušice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7"/>
      <c r="R78" s="38"/>
      <c r="T78" s="126"/>
      <c r="U78" s="126"/>
    </row>
    <row r="79" spans="2:21" s="1" customFormat="1" ht="36.950000000000003" customHeight="1">
      <c r="B79" s="36"/>
      <c r="C79" s="70" t="s">
        <v>105</v>
      </c>
      <c r="D79" s="37"/>
      <c r="E79" s="37"/>
      <c r="F79" s="219" t="str">
        <f>F7</f>
        <v>03 - SO - 03 Úprava oplocení</v>
      </c>
      <c r="G79" s="246"/>
      <c r="H79" s="246"/>
      <c r="I79" s="246"/>
      <c r="J79" s="246"/>
      <c r="K79" s="246"/>
      <c r="L79" s="246"/>
      <c r="M79" s="246"/>
      <c r="N79" s="246"/>
      <c r="O79" s="246"/>
      <c r="P79" s="246"/>
      <c r="Q79" s="37"/>
      <c r="R79" s="38"/>
      <c r="T79" s="126"/>
      <c r="U79" s="126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26"/>
      <c r="U80" s="126"/>
    </row>
    <row r="81" spans="2:47" s="1" customFormat="1" ht="18" customHeight="1">
      <c r="B81" s="36"/>
      <c r="C81" s="31" t="s">
        <v>26</v>
      </c>
      <c r="D81" s="37"/>
      <c r="E81" s="37"/>
      <c r="F81" s="29" t="str">
        <f>F9</f>
        <v>Hlušice</v>
      </c>
      <c r="G81" s="37"/>
      <c r="H81" s="37"/>
      <c r="I81" s="37"/>
      <c r="J81" s="37"/>
      <c r="K81" s="31" t="s">
        <v>28</v>
      </c>
      <c r="L81" s="37"/>
      <c r="M81" s="248" t="str">
        <f>IF(O9="","",O9)</f>
        <v>21. 11. 2016</v>
      </c>
      <c r="N81" s="248"/>
      <c r="O81" s="248"/>
      <c r="P81" s="248"/>
      <c r="Q81" s="37"/>
      <c r="R81" s="38"/>
      <c r="T81" s="126"/>
      <c r="U81" s="126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26"/>
      <c r="U82" s="126"/>
    </row>
    <row r="83" spans="2:47" s="1" customFormat="1">
      <c r="B83" s="36"/>
      <c r="C83" s="31" t="s">
        <v>30</v>
      </c>
      <c r="D83" s="37"/>
      <c r="E83" s="37"/>
      <c r="F83" s="29" t="str">
        <f>E12</f>
        <v>SŠTŘ, Nový Bydžov, Dr. M. Tyrše 112</v>
      </c>
      <c r="G83" s="37"/>
      <c r="H83" s="37"/>
      <c r="I83" s="37"/>
      <c r="J83" s="37"/>
      <c r="K83" s="31" t="s">
        <v>36</v>
      </c>
      <c r="L83" s="37"/>
      <c r="M83" s="203" t="str">
        <f>E18</f>
        <v xml:space="preserve"> </v>
      </c>
      <c r="N83" s="203"/>
      <c r="O83" s="203"/>
      <c r="P83" s="203"/>
      <c r="Q83" s="203"/>
      <c r="R83" s="38"/>
      <c r="T83" s="126"/>
      <c r="U83" s="126"/>
    </row>
    <row r="84" spans="2:47" s="1" customFormat="1" ht="14.45" customHeight="1">
      <c r="B84" s="36"/>
      <c r="C84" s="31" t="s">
        <v>34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39</v>
      </c>
      <c r="L84" s="37"/>
      <c r="M84" s="203" t="str">
        <f>E21</f>
        <v>Hájková Blanka</v>
      </c>
      <c r="N84" s="203"/>
      <c r="O84" s="203"/>
      <c r="P84" s="203"/>
      <c r="Q84" s="203"/>
      <c r="R84" s="38"/>
      <c r="T84" s="126"/>
      <c r="U84" s="126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26"/>
      <c r="U85" s="126"/>
    </row>
    <row r="86" spans="2:47" s="1" customFormat="1" ht="29.25" customHeight="1">
      <c r="B86" s="36"/>
      <c r="C86" s="255" t="s">
        <v>110</v>
      </c>
      <c r="D86" s="256"/>
      <c r="E86" s="256"/>
      <c r="F86" s="256"/>
      <c r="G86" s="256"/>
      <c r="H86" s="115"/>
      <c r="I86" s="115"/>
      <c r="J86" s="115"/>
      <c r="K86" s="115"/>
      <c r="L86" s="115"/>
      <c r="M86" s="115"/>
      <c r="N86" s="255" t="s">
        <v>111</v>
      </c>
      <c r="O86" s="256"/>
      <c r="P86" s="256"/>
      <c r="Q86" s="256"/>
      <c r="R86" s="38"/>
      <c r="T86" s="126"/>
      <c r="U86" s="126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26"/>
      <c r="U87" s="126"/>
    </row>
    <row r="88" spans="2:47" s="1" customFormat="1" ht="29.25" customHeight="1">
      <c r="B88" s="36"/>
      <c r="C88" s="127" t="s">
        <v>112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40">
        <f>N124</f>
        <v>0</v>
      </c>
      <c r="O88" s="257"/>
      <c r="P88" s="257"/>
      <c r="Q88" s="257"/>
      <c r="R88" s="38"/>
      <c r="T88" s="126"/>
      <c r="U88" s="126"/>
      <c r="AU88" s="19" t="s">
        <v>113</v>
      </c>
    </row>
    <row r="89" spans="2:47" s="6" customFormat="1" ht="24.95" customHeight="1">
      <c r="B89" s="128"/>
      <c r="C89" s="129"/>
      <c r="D89" s="130" t="s">
        <v>114</v>
      </c>
      <c r="E89" s="129"/>
      <c r="F89" s="129"/>
      <c r="G89" s="129"/>
      <c r="H89" s="129"/>
      <c r="I89" s="129"/>
      <c r="J89" s="129"/>
      <c r="K89" s="129"/>
      <c r="L89" s="129"/>
      <c r="M89" s="129"/>
      <c r="N89" s="258">
        <f>N125</f>
        <v>0</v>
      </c>
      <c r="O89" s="259"/>
      <c r="P89" s="259"/>
      <c r="Q89" s="259"/>
      <c r="R89" s="131"/>
      <c r="T89" s="132"/>
      <c r="U89" s="132"/>
    </row>
    <row r="90" spans="2:47" s="7" customFormat="1" ht="19.899999999999999" customHeight="1">
      <c r="B90" s="133"/>
      <c r="C90" s="134"/>
      <c r="D90" s="103" t="s">
        <v>115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36">
        <f>N126</f>
        <v>0</v>
      </c>
      <c r="O90" s="260"/>
      <c r="P90" s="260"/>
      <c r="Q90" s="260"/>
      <c r="R90" s="135"/>
      <c r="T90" s="136"/>
      <c r="U90" s="136"/>
    </row>
    <row r="91" spans="2:47" s="7" customFormat="1" ht="19.899999999999999" customHeight="1">
      <c r="B91" s="133"/>
      <c r="C91" s="134"/>
      <c r="D91" s="103" t="s">
        <v>116</v>
      </c>
      <c r="E91" s="134"/>
      <c r="F91" s="134"/>
      <c r="G91" s="134"/>
      <c r="H91" s="134"/>
      <c r="I91" s="134"/>
      <c r="J91" s="134"/>
      <c r="K91" s="134"/>
      <c r="L91" s="134"/>
      <c r="M91" s="134"/>
      <c r="N91" s="236">
        <f>N145</f>
        <v>0</v>
      </c>
      <c r="O91" s="260"/>
      <c r="P91" s="260"/>
      <c r="Q91" s="260"/>
      <c r="R91" s="135"/>
      <c r="T91" s="136"/>
      <c r="U91" s="136"/>
    </row>
    <row r="92" spans="2:47" s="7" customFormat="1" ht="19.899999999999999" customHeight="1">
      <c r="B92" s="133"/>
      <c r="C92" s="134"/>
      <c r="D92" s="103" t="s">
        <v>117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36">
        <f>N151</f>
        <v>0</v>
      </c>
      <c r="O92" s="260"/>
      <c r="P92" s="260"/>
      <c r="Q92" s="260"/>
      <c r="R92" s="135"/>
      <c r="T92" s="136"/>
      <c r="U92" s="136"/>
    </row>
    <row r="93" spans="2:47" s="7" customFormat="1" ht="19.899999999999999" customHeight="1">
      <c r="B93" s="133"/>
      <c r="C93" s="134"/>
      <c r="D93" s="103" t="s">
        <v>118</v>
      </c>
      <c r="E93" s="134"/>
      <c r="F93" s="134"/>
      <c r="G93" s="134"/>
      <c r="H93" s="134"/>
      <c r="I93" s="134"/>
      <c r="J93" s="134"/>
      <c r="K93" s="134"/>
      <c r="L93" s="134"/>
      <c r="M93" s="134"/>
      <c r="N93" s="236">
        <f>N162</f>
        <v>0</v>
      </c>
      <c r="O93" s="260"/>
      <c r="P93" s="260"/>
      <c r="Q93" s="260"/>
      <c r="R93" s="135"/>
      <c r="T93" s="136"/>
      <c r="U93" s="136"/>
    </row>
    <row r="94" spans="2:47" s="7" customFormat="1" ht="19.899999999999999" customHeight="1">
      <c r="B94" s="133"/>
      <c r="C94" s="134"/>
      <c r="D94" s="103" t="s">
        <v>119</v>
      </c>
      <c r="E94" s="134"/>
      <c r="F94" s="134"/>
      <c r="G94" s="134"/>
      <c r="H94" s="134"/>
      <c r="I94" s="134"/>
      <c r="J94" s="134"/>
      <c r="K94" s="134"/>
      <c r="L94" s="134"/>
      <c r="M94" s="134"/>
      <c r="N94" s="236">
        <f>N167</f>
        <v>0</v>
      </c>
      <c r="O94" s="260"/>
      <c r="P94" s="260"/>
      <c r="Q94" s="260"/>
      <c r="R94" s="135"/>
      <c r="T94" s="136"/>
      <c r="U94" s="136"/>
    </row>
    <row r="95" spans="2:47" s="7" customFormat="1" ht="19.899999999999999" customHeight="1">
      <c r="B95" s="133"/>
      <c r="C95" s="134"/>
      <c r="D95" s="103" t="s">
        <v>120</v>
      </c>
      <c r="E95" s="134"/>
      <c r="F95" s="134"/>
      <c r="G95" s="134"/>
      <c r="H95" s="134"/>
      <c r="I95" s="134"/>
      <c r="J95" s="134"/>
      <c r="K95" s="134"/>
      <c r="L95" s="134"/>
      <c r="M95" s="134"/>
      <c r="N95" s="236">
        <f>N175</f>
        <v>0</v>
      </c>
      <c r="O95" s="260"/>
      <c r="P95" s="260"/>
      <c r="Q95" s="260"/>
      <c r="R95" s="135"/>
      <c r="T95" s="136"/>
      <c r="U95" s="136"/>
    </row>
    <row r="96" spans="2:47" s="7" customFormat="1" ht="19.899999999999999" customHeight="1">
      <c r="B96" s="133"/>
      <c r="C96" s="134"/>
      <c r="D96" s="103" t="s">
        <v>121</v>
      </c>
      <c r="E96" s="134"/>
      <c r="F96" s="134"/>
      <c r="G96" s="134"/>
      <c r="H96" s="134"/>
      <c r="I96" s="134"/>
      <c r="J96" s="134"/>
      <c r="K96" s="134"/>
      <c r="L96" s="134"/>
      <c r="M96" s="134"/>
      <c r="N96" s="236">
        <f>N181</f>
        <v>0</v>
      </c>
      <c r="O96" s="260"/>
      <c r="P96" s="260"/>
      <c r="Q96" s="260"/>
      <c r="R96" s="135"/>
      <c r="T96" s="136"/>
      <c r="U96" s="136"/>
    </row>
    <row r="97" spans="2:65" s="6" customFormat="1" ht="21.75" customHeight="1">
      <c r="B97" s="128"/>
      <c r="C97" s="129"/>
      <c r="D97" s="130" t="s">
        <v>122</v>
      </c>
      <c r="E97" s="129"/>
      <c r="F97" s="129"/>
      <c r="G97" s="129"/>
      <c r="H97" s="129"/>
      <c r="I97" s="129"/>
      <c r="J97" s="129"/>
      <c r="K97" s="129"/>
      <c r="L97" s="129"/>
      <c r="M97" s="129"/>
      <c r="N97" s="261">
        <f>N183</f>
        <v>0</v>
      </c>
      <c r="O97" s="259"/>
      <c r="P97" s="259"/>
      <c r="Q97" s="259"/>
      <c r="R97" s="131"/>
      <c r="T97" s="132"/>
      <c r="U97" s="132"/>
    </row>
    <row r="98" spans="2:65" s="1" customFormat="1" ht="21.75" customHeight="1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8"/>
      <c r="T98" s="126"/>
      <c r="U98" s="126"/>
    </row>
    <row r="99" spans="2:65" s="1" customFormat="1" ht="29.25" customHeight="1">
      <c r="B99" s="36"/>
      <c r="C99" s="127" t="s">
        <v>123</v>
      </c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257">
        <f>ROUND(N100+N101+N102+N103+N104+N105,2)</f>
        <v>0</v>
      </c>
      <c r="O99" s="262"/>
      <c r="P99" s="262"/>
      <c r="Q99" s="262"/>
      <c r="R99" s="38"/>
      <c r="T99" s="137"/>
      <c r="U99" s="138" t="s">
        <v>44</v>
      </c>
    </row>
    <row r="100" spans="2:65" s="1" customFormat="1" ht="18" customHeight="1">
      <c r="B100" s="36"/>
      <c r="C100" s="37"/>
      <c r="D100" s="237" t="s">
        <v>124</v>
      </c>
      <c r="E100" s="238"/>
      <c r="F100" s="238"/>
      <c r="G100" s="238"/>
      <c r="H100" s="238"/>
      <c r="I100" s="37"/>
      <c r="J100" s="37"/>
      <c r="K100" s="37"/>
      <c r="L100" s="37"/>
      <c r="M100" s="37"/>
      <c r="N100" s="235">
        <f>ROUND(N88*T100,2)</f>
        <v>0</v>
      </c>
      <c r="O100" s="236"/>
      <c r="P100" s="236"/>
      <c r="Q100" s="236"/>
      <c r="R100" s="38"/>
      <c r="S100" s="139"/>
      <c r="T100" s="140"/>
      <c r="U100" s="141" t="s">
        <v>45</v>
      </c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42"/>
      <c r="AF100" s="142"/>
      <c r="AG100" s="142"/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3" t="s">
        <v>125</v>
      </c>
      <c r="AZ100" s="142"/>
      <c r="BA100" s="142"/>
      <c r="BB100" s="142"/>
      <c r="BC100" s="142"/>
      <c r="BD100" s="142"/>
      <c r="BE100" s="144">
        <f t="shared" ref="BE100:BE105" si="0">IF(U100="základní",N100,0)</f>
        <v>0</v>
      </c>
      <c r="BF100" s="144">
        <f t="shared" ref="BF100:BF105" si="1">IF(U100="snížená",N100,0)</f>
        <v>0</v>
      </c>
      <c r="BG100" s="144">
        <f t="shared" ref="BG100:BG105" si="2">IF(U100="zákl. přenesená",N100,0)</f>
        <v>0</v>
      </c>
      <c r="BH100" s="144">
        <f t="shared" ref="BH100:BH105" si="3">IF(U100="sníž. přenesená",N100,0)</f>
        <v>0</v>
      </c>
      <c r="BI100" s="144">
        <f t="shared" ref="BI100:BI105" si="4">IF(U100="nulová",N100,0)</f>
        <v>0</v>
      </c>
      <c r="BJ100" s="143" t="s">
        <v>25</v>
      </c>
      <c r="BK100" s="142"/>
      <c r="BL100" s="142"/>
      <c r="BM100" s="142"/>
    </row>
    <row r="101" spans="2:65" s="1" customFormat="1" ht="18" customHeight="1">
      <c r="B101" s="36"/>
      <c r="C101" s="37"/>
      <c r="D101" s="237" t="s">
        <v>126</v>
      </c>
      <c r="E101" s="238"/>
      <c r="F101" s="238"/>
      <c r="G101" s="238"/>
      <c r="H101" s="238"/>
      <c r="I101" s="37"/>
      <c r="J101" s="37"/>
      <c r="K101" s="37"/>
      <c r="L101" s="37"/>
      <c r="M101" s="37"/>
      <c r="N101" s="235">
        <f>ROUND(N88*T101,2)</f>
        <v>0</v>
      </c>
      <c r="O101" s="236"/>
      <c r="P101" s="236"/>
      <c r="Q101" s="236"/>
      <c r="R101" s="38"/>
      <c r="S101" s="139"/>
      <c r="T101" s="140"/>
      <c r="U101" s="141" t="s">
        <v>45</v>
      </c>
      <c r="V101" s="142"/>
      <c r="W101" s="142"/>
      <c r="X101" s="142"/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3" t="s">
        <v>125</v>
      </c>
      <c r="AZ101" s="142"/>
      <c r="BA101" s="142"/>
      <c r="BB101" s="142"/>
      <c r="BC101" s="142"/>
      <c r="BD101" s="142"/>
      <c r="BE101" s="144">
        <f t="shared" si="0"/>
        <v>0</v>
      </c>
      <c r="BF101" s="144">
        <f t="shared" si="1"/>
        <v>0</v>
      </c>
      <c r="BG101" s="144">
        <f t="shared" si="2"/>
        <v>0</v>
      </c>
      <c r="BH101" s="144">
        <f t="shared" si="3"/>
        <v>0</v>
      </c>
      <c r="BI101" s="144">
        <f t="shared" si="4"/>
        <v>0</v>
      </c>
      <c r="BJ101" s="143" t="s">
        <v>25</v>
      </c>
      <c r="BK101" s="142"/>
      <c r="BL101" s="142"/>
      <c r="BM101" s="142"/>
    </row>
    <row r="102" spans="2:65" s="1" customFormat="1" ht="18" customHeight="1">
      <c r="B102" s="36"/>
      <c r="C102" s="37"/>
      <c r="D102" s="237" t="s">
        <v>127</v>
      </c>
      <c r="E102" s="238"/>
      <c r="F102" s="238"/>
      <c r="G102" s="238"/>
      <c r="H102" s="238"/>
      <c r="I102" s="37"/>
      <c r="J102" s="37"/>
      <c r="K102" s="37"/>
      <c r="L102" s="37"/>
      <c r="M102" s="37"/>
      <c r="N102" s="235">
        <f>ROUND(N88*T102,2)</f>
        <v>0</v>
      </c>
      <c r="O102" s="236"/>
      <c r="P102" s="236"/>
      <c r="Q102" s="236"/>
      <c r="R102" s="38"/>
      <c r="S102" s="139"/>
      <c r="T102" s="140"/>
      <c r="U102" s="141" t="s">
        <v>45</v>
      </c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/>
      <c r="AF102" s="142"/>
      <c r="AG102" s="142"/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3" t="s">
        <v>125</v>
      </c>
      <c r="AZ102" s="142"/>
      <c r="BA102" s="142"/>
      <c r="BB102" s="142"/>
      <c r="BC102" s="142"/>
      <c r="BD102" s="142"/>
      <c r="BE102" s="144">
        <f t="shared" si="0"/>
        <v>0</v>
      </c>
      <c r="BF102" s="144">
        <f t="shared" si="1"/>
        <v>0</v>
      </c>
      <c r="BG102" s="144">
        <f t="shared" si="2"/>
        <v>0</v>
      </c>
      <c r="BH102" s="144">
        <f t="shared" si="3"/>
        <v>0</v>
      </c>
      <c r="BI102" s="144">
        <f t="shared" si="4"/>
        <v>0</v>
      </c>
      <c r="BJ102" s="143" t="s">
        <v>25</v>
      </c>
      <c r="BK102" s="142"/>
      <c r="BL102" s="142"/>
      <c r="BM102" s="142"/>
    </row>
    <row r="103" spans="2:65" s="1" customFormat="1" ht="18" customHeight="1">
      <c r="B103" s="36"/>
      <c r="C103" s="37"/>
      <c r="D103" s="237" t="s">
        <v>128</v>
      </c>
      <c r="E103" s="238"/>
      <c r="F103" s="238"/>
      <c r="G103" s="238"/>
      <c r="H103" s="238"/>
      <c r="I103" s="37"/>
      <c r="J103" s="37"/>
      <c r="K103" s="37"/>
      <c r="L103" s="37"/>
      <c r="M103" s="37"/>
      <c r="N103" s="235">
        <f>ROUND(N88*T103,2)</f>
        <v>0</v>
      </c>
      <c r="O103" s="236"/>
      <c r="P103" s="236"/>
      <c r="Q103" s="236"/>
      <c r="R103" s="38"/>
      <c r="S103" s="139"/>
      <c r="T103" s="140"/>
      <c r="U103" s="141" t="s">
        <v>45</v>
      </c>
      <c r="V103" s="142"/>
      <c r="W103" s="142"/>
      <c r="X103" s="142"/>
      <c r="Y103" s="142"/>
      <c r="Z103" s="142"/>
      <c r="AA103" s="142"/>
      <c r="AB103" s="142"/>
      <c r="AC103" s="142"/>
      <c r="AD103" s="142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3" t="s">
        <v>125</v>
      </c>
      <c r="AZ103" s="142"/>
      <c r="BA103" s="142"/>
      <c r="BB103" s="142"/>
      <c r="BC103" s="142"/>
      <c r="BD103" s="142"/>
      <c r="BE103" s="144">
        <f t="shared" si="0"/>
        <v>0</v>
      </c>
      <c r="BF103" s="144">
        <f t="shared" si="1"/>
        <v>0</v>
      </c>
      <c r="BG103" s="144">
        <f t="shared" si="2"/>
        <v>0</v>
      </c>
      <c r="BH103" s="144">
        <f t="shared" si="3"/>
        <v>0</v>
      </c>
      <c r="BI103" s="144">
        <f t="shared" si="4"/>
        <v>0</v>
      </c>
      <c r="BJ103" s="143" t="s">
        <v>25</v>
      </c>
      <c r="BK103" s="142"/>
      <c r="BL103" s="142"/>
      <c r="BM103" s="142"/>
    </row>
    <row r="104" spans="2:65" s="1" customFormat="1" ht="18" customHeight="1">
      <c r="B104" s="36"/>
      <c r="C104" s="37"/>
      <c r="D104" s="237" t="s">
        <v>129</v>
      </c>
      <c r="E104" s="238"/>
      <c r="F104" s="238"/>
      <c r="G104" s="238"/>
      <c r="H104" s="238"/>
      <c r="I104" s="37"/>
      <c r="J104" s="37"/>
      <c r="K104" s="37"/>
      <c r="L104" s="37"/>
      <c r="M104" s="37"/>
      <c r="N104" s="235">
        <f>ROUND(N88*T104,2)</f>
        <v>0</v>
      </c>
      <c r="O104" s="236"/>
      <c r="P104" s="236"/>
      <c r="Q104" s="236"/>
      <c r="R104" s="38"/>
      <c r="S104" s="139"/>
      <c r="T104" s="140"/>
      <c r="U104" s="141" t="s">
        <v>45</v>
      </c>
      <c r="V104" s="142"/>
      <c r="W104" s="142"/>
      <c r="X104" s="142"/>
      <c r="Y104" s="142"/>
      <c r="Z104" s="142"/>
      <c r="AA104" s="142"/>
      <c r="AB104" s="142"/>
      <c r="AC104" s="142"/>
      <c r="AD104" s="142"/>
      <c r="AE104" s="142"/>
      <c r="AF104" s="142"/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3" t="s">
        <v>125</v>
      </c>
      <c r="AZ104" s="142"/>
      <c r="BA104" s="142"/>
      <c r="BB104" s="142"/>
      <c r="BC104" s="142"/>
      <c r="BD104" s="142"/>
      <c r="BE104" s="144">
        <f t="shared" si="0"/>
        <v>0</v>
      </c>
      <c r="BF104" s="144">
        <f t="shared" si="1"/>
        <v>0</v>
      </c>
      <c r="BG104" s="144">
        <f t="shared" si="2"/>
        <v>0</v>
      </c>
      <c r="BH104" s="144">
        <f t="shared" si="3"/>
        <v>0</v>
      </c>
      <c r="BI104" s="144">
        <f t="shared" si="4"/>
        <v>0</v>
      </c>
      <c r="BJ104" s="143" t="s">
        <v>25</v>
      </c>
      <c r="BK104" s="142"/>
      <c r="BL104" s="142"/>
      <c r="BM104" s="142"/>
    </row>
    <row r="105" spans="2:65" s="1" customFormat="1" ht="18" customHeight="1">
      <c r="B105" s="36"/>
      <c r="C105" s="37"/>
      <c r="D105" s="103" t="s">
        <v>130</v>
      </c>
      <c r="E105" s="37"/>
      <c r="F105" s="37"/>
      <c r="G105" s="37"/>
      <c r="H105" s="37"/>
      <c r="I105" s="37"/>
      <c r="J105" s="37"/>
      <c r="K105" s="37"/>
      <c r="L105" s="37"/>
      <c r="M105" s="37"/>
      <c r="N105" s="235">
        <f>ROUND(N88*T105,2)</f>
        <v>0</v>
      </c>
      <c r="O105" s="236"/>
      <c r="P105" s="236"/>
      <c r="Q105" s="236"/>
      <c r="R105" s="38"/>
      <c r="S105" s="139"/>
      <c r="T105" s="145"/>
      <c r="U105" s="146" t="s">
        <v>45</v>
      </c>
      <c r="V105" s="142"/>
      <c r="W105" s="142"/>
      <c r="X105" s="142"/>
      <c r="Y105" s="142"/>
      <c r="Z105" s="142"/>
      <c r="AA105" s="142"/>
      <c r="AB105" s="142"/>
      <c r="AC105" s="142"/>
      <c r="AD105" s="142"/>
      <c r="AE105" s="142"/>
      <c r="AF105" s="142"/>
      <c r="AG105" s="142"/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3" t="s">
        <v>131</v>
      </c>
      <c r="AZ105" s="142"/>
      <c r="BA105" s="142"/>
      <c r="BB105" s="142"/>
      <c r="BC105" s="142"/>
      <c r="BD105" s="142"/>
      <c r="BE105" s="144">
        <f t="shared" si="0"/>
        <v>0</v>
      </c>
      <c r="BF105" s="144">
        <f t="shared" si="1"/>
        <v>0</v>
      </c>
      <c r="BG105" s="144">
        <f t="shared" si="2"/>
        <v>0</v>
      </c>
      <c r="BH105" s="144">
        <f t="shared" si="3"/>
        <v>0</v>
      </c>
      <c r="BI105" s="144">
        <f t="shared" si="4"/>
        <v>0</v>
      </c>
      <c r="BJ105" s="143" t="s">
        <v>25</v>
      </c>
      <c r="BK105" s="142"/>
      <c r="BL105" s="142"/>
      <c r="BM105" s="142"/>
    </row>
    <row r="106" spans="2:65" s="1" customFormat="1" ht="13.5"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8"/>
      <c r="T106" s="126"/>
      <c r="U106" s="126"/>
    </row>
    <row r="107" spans="2:65" s="1" customFormat="1" ht="29.25" customHeight="1">
      <c r="B107" s="36"/>
      <c r="C107" s="114" t="s">
        <v>97</v>
      </c>
      <c r="D107" s="115"/>
      <c r="E107" s="115"/>
      <c r="F107" s="115"/>
      <c r="G107" s="115"/>
      <c r="H107" s="115"/>
      <c r="I107" s="115"/>
      <c r="J107" s="115"/>
      <c r="K107" s="115"/>
      <c r="L107" s="241">
        <f>ROUND(SUM(N88+N99),2)</f>
        <v>0</v>
      </c>
      <c r="M107" s="241"/>
      <c r="N107" s="241"/>
      <c r="O107" s="241"/>
      <c r="P107" s="241"/>
      <c r="Q107" s="241"/>
      <c r="R107" s="38"/>
      <c r="T107" s="126"/>
      <c r="U107" s="126"/>
    </row>
    <row r="108" spans="2:65" s="1" customFormat="1" ht="6.95" customHeight="1"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2"/>
      <c r="T108" s="126"/>
      <c r="U108" s="126"/>
    </row>
    <row r="112" spans="2:65" s="1" customFormat="1" ht="6.95" customHeight="1"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5"/>
    </row>
    <row r="113" spans="2:65" s="1" customFormat="1" ht="36.950000000000003" customHeight="1">
      <c r="B113" s="36"/>
      <c r="C113" s="199" t="s">
        <v>132</v>
      </c>
      <c r="D113" s="246"/>
      <c r="E113" s="246"/>
      <c r="F113" s="246"/>
      <c r="G113" s="246"/>
      <c r="H113" s="246"/>
      <c r="I113" s="246"/>
      <c r="J113" s="246"/>
      <c r="K113" s="246"/>
      <c r="L113" s="246"/>
      <c r="M113" s="246"/>
      <c r="N113" s="246"/>
      <c r="O113" s="246"/>
      <c r="P113" s="246"/>
      <c r="Q113" s="246"/>
      <c r="R113" s="38"/>
    </row>
    <row r="114" spans="2:65" s="1" customFormat="1" ht="6.9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 ht="30" customHeight="1">
      <c r="B115" s="36"/>
      <c r="C115" s="31" t="s">
        <v>19</v>
      </c>
      <c r="D115" s="37"/>
      <c r="E115" s="37"/>
      <c r="F115" s="244" t="str">
        <f>F6</f>
        <v>Modernizace dílenského areálu, SŠTŘ, Nový Bydžov - Hlušice</v>
      </c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37"/>
      <c r="R115" s="38"/>
    </row>
    <row r="116" spans="2:65" s="1" customFormat="1" ht="36.950000000000003" customHeight="1">
      <c r="B116" s="36"/>
      <c r="C116" s="70" t="s">
        <v>105</v>
      </c>
      <c r="D116" s="37"/>
      <c r="E116" s="37"/>
      <c r="F116" s="219" t="str">
        <f>F7</f>
        <v>03 - SO - 03 Úprava oplocení</v>
      </c>
      <c r="G116" s="246"/>
      <c r="H116" s="246"/>
      <c r="I116" s="246"/>
      <c r="J116" s="246"/>
      <c r="K116" s="246"/>
      <c r="L116" s="246"/>
      <c r="M116" s="246"/>
      <c r="N116" s="246"/>
      <c r="O116" s="246"/>
      <c r="P116" s="246"/>
      <c r="Q116" s="37"/>
      <c r="R116" s="38"/>
    </row>
    <row r="117" spans="2:65" s="1" customFormat="1" ht="6.9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5" s="1" customFormat="1" ht="18" customHeight="1">
      <c r="B118" s="36"/>
      <c r="C118" s="31" t="s">
        <v>26</v>
      </c>
      <c r="D118" s="37"/>
      <c r="E118" s="37"/>
      <c r="F118" s="29" t="str">
        <f>F9</f>
        <v>Hlušice</v>
      </c>
      <c r="G118" s="37"/>
      <c r="H118" s="37"/>
      <c r="I118" s="37"/>
      <c r="J118" s="37"/>
      <c r="K118" s="31" t="s">
        <v>28</v>
      </c>
      <c r="L118" s="37"/>
      <c r="M118" s="248" t="str">
        <f>IF(O9="","",O9)</f>
        <v>21. 11. 2016</v>
      </c>
      <c r="N118" s="248"/>
      <c r="O118" s="248"/>
      <c r="P118" s="248"/>
      <c r="Q118" s="37"/>
      <c r="R118" s="38"/>
    </row>
    <row r="119" spans="2:65" s="1" customFormat="1" ht="6.95" customHeight="1"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8"/>
    </row>
    <row r="120" spans="2:65" s="1" customFormat="1">
      <c r="B120" s="36"/>
      <c r="C120" s="31" t="s">
        <v>30</v>
      </c>
      <c r="D120" s="37"/>
      <c r="E120" s="37"/>
      <c r="F120" s="29" t="str">
        <f>E12</f>
        <v>SŠTŘ, Nový Bydžov, Dr. M. Tyrše 112</v>
      </c>
      <c r="G120" s="37"/>
      <c r="H120" s="37"/>
      <c r="I120" s="37"/>
      <c r="J120" s="37"/>
      <c r="K120" s="31" t="s">
        <v>36</v>
      </c>
      <c r="L120" s="37"/>
      <c r="M120" s="203" t="str">
        <f>E18</f>
        <v xml:space="preserve"> </v>
      </c>
      <c r="N120" s="203"/>
      <c r="O120" s="203"/>
      <c r="P120" s="203"/>
      <c r="Q120" s="203"/>
      <c r="R120" s="38"/>
    </row>
    <row r="121" spans="2:65" s="1" customFormat="1" ht="14.45" customHeight="1">
      <c r="B121" s="36"/>
      <c r="C121" s="31" t="s">
        <v>34</v>
      </c>
      <c r="D121" s="37"/>
      <c r="E121" s="37"/>
      <c r="F121" s="29" t="str">
        <f>IF(E15="","",E15)</f>
        <v>Vyplň údaj</v>
      </c>
      <c r="G121" s="37"/>
      <c r="H121" s="37"/>
      <c r="I121" s="37"/>
      <c r="J121" s="37"/>
      <c r="K121" s="31" t="s">
        <v>39</v>
      </c>
      <c r="L121" s="37"/>
      <c r="M121" s="203" t="str">
        <f>E21</f>
        <v>Hájková Blanka</v>
      </c>
      <c r="N121" s="203"/>
      <c r="O121" s="203"/>
      <c r="P121" s="203"/>
      <c r="Q121" s="203"/>
      <c r="R121" s="38"/>
    </row>
    <row r="122" spans="2:65" s="1" customFormat="1" ht="10.35" customHeight="1"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8"/>
    </row>
    <row r="123" spans="2:65" s="8" customFormat="1" ht="29.25" customHeight="1">
      <c r="B123" s="147"/>
      <c r="C123" s="148" t="s">
        <v>133</v>
      </c>
      <c r="D123" s="149" t="s">
        <v>134</v>
      </c>
      <c r="E123" s="149" t="s">
        <v>62</v>
      </c>
      <c r="F123" s="263" t="s">
        <v>135</v>
      </c>
      <c r="G123" s="263"/>
      <c r="H123" s="263"/>
      <c r="I123" s="263"/>
      <c r="J123" s="149" t="s">
        <v>136</v>
      </c>
      <c r="K123" s="149" t="s">
        <v>137</v>
      </c>
      <c r="L123" s="264" t="s">
        <v>138</v>
      </c>
      <c r="M123" s="264"/>
      <c r="N123" s="263" t="s">
        <v>111</v>
      </c>
      <c r="O123" s="263"/>
      <c r="P123" s="263"/>
      <c r="Q123" s="265"/>
      <c r="R123" s="150"/>
      <c r="T123" s="81" t="s">
        <v>139</v>
      </c>
      <c r="U123" s="82" t="s">
        <v>44</v>
      </c>
      <c r="V123" s="82" t="s">
        <v>140</v>
      </c>
      <c r="W123" s="82" t="s">
        <v>141</v>
      </c>
      <c r="X123" s="82" t="s">
        <v>142</v>
      </c>
      <c r="Y123" s="82" t="s">
        <v>143</v>
      </c>
      <c r="Z123" s="82" t="s">
        <v>144</v>
      </c>
      <c r="AA123" s="83" t="s">
        <v>145</v>
      </c>
    </row>
    <row r="124" spans="2:65" s="1" customFormat="1" ht="29.25" customHeight="1">
      <c r="B124" s="36"/>
      <c r="C124" s="85" t="s">
        <v>108</v>
      </c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283">
        <f>BK124</f>
        <v>0</v>
      </c>
      <c r="O124" s="284"/>
      <c r="P124" s="284"/>
      <c r="Q124" s="284"/>
      <c r="R124" s="38"/>
      <c r="T124" s="84"/>
      <c r="U124" s="52"/>
      <c r="V124" s="52"/>
      <c r="W124" s="151">
        <f>W125+W183</f>
        <v>0</v>
      </c>
      <c r="X124" s="52"/>
      <c r="Y124" s="151">
        <f>Y125+Y183</f>
        <v>15.2524423</v>
      </c>
      <c r="Z124" s="52"/>
      <c r="AA124" s="152">
        <f>AA125+AA183</f>
        <v>0.58324200000000004</v>
      </c>
      <c r="AT124" s="19" t="s">
        <v>79</v>
      </c>
      <c r="AU124" s="19" t="s">
        <v>113</v>
      </c>
      <c r="BK124" s="153">
        <f>BK125+BK183</f>
        <v>0</v>
      </c>
    </row>
    <row r="125" spans="2:65" s="9" customFormat="1" ht="37.35" customHeight="1">
      <c r="B125" s="154"/>
      <c r="C125" s="155"/>
      <c r="D125" s="156" t="s">
        <v>114</v>
      </c>
      <c r="E125" s="156"/>
      <c r="F125" s="156"/>
      <c r="G125" s="156"/>
      <c r="H125" s="156"/>
      <c r="I125" s="156"/>
      <c r="J125" s="156"/>
      <c r="K125" s="156"/>
      <c r="L125" s="156"/>
      <c r="M125" s="156"/>
      <c r="N125" s="261">
        <f>BK125</f>
        <v>0</v>
      </c>
      <c r="O125" s="258"/>
      <c r="P125" s="258"/>
      <c r="Q125" s="258"/>
      <c r="R125" s="157"/>
      <c r="T125" s="158"/>
      <c r="U125" s="155"/>
      <c r="V125" s="155"/>
      <c r="W125" s="159">
        <f>W126+W145+W151+W162+W167+W175+W181</f>
        <v>0</v>
      </c>
      <c r="X125" s="155"/>
      <c r="Y125" s="159">
        <f>Y126+Y145+Y151+Y162+Y167+Y175+Y181</f>
        <v>15.2524423</v>
      </c>
      <c r="Z125" s="155"/>
      <c r="AA125" s="160">
        <f>AA126+AA145+AA151+AA162+AA167+AA175+AA181</f>
        <v>0.58324200000000004</v>
      </c>
      <c r="AR125" s="161" t="s">
        <v>25</v>
      </c>
      <c r="AT125" s="162" t="s">
        <v>79</v>
      </c>
      <c r="AU125" s="162" t="s">
        <v>80</v>
      </c>
      <c r="AY125" s="161" t="s">
        <v>146</v>
      </c>
      <c r="BK125" s="163">
        <f>BK126+BK145+BK151+BK162+BK167+BK175+BK181</f>
        <v>0</v>
      </c>
    </row>
    <row r="126" spans="2:65" s="9" customFormat="1" ht="19.899999999999999" customHeight="1">
      <c r="B126" s="154"/>
      <c r="C126" s="155"/>
      <c r="D126" s="164" t="s">
        <v>115</v>
      </c>
      <c r="E126" s="164"/>
      <c r="F126" s="164"/>
      <c r="G126" s="164"/>
      <c r="H126" s="164"/>
      <c r="I126" s="164"/>
      <c r="J126" s="164"/>
      <c r="K126" s="164"/>
      <c r="L126" s="164"/>
      <c r="M126" s="164"/>
      <c r="N126" s="285">
        <f>BK126</f>
        <v>0</v>
      </c>
      <c r="O126" s="286"/>
      <c r="P126" s="286"/>
      <c r="Q126" s="286"/>
      <c r="R126" s="157"/>
      <c r="T126" s="158"/>
      <c r="U126" s="155"/>
      <c r="V126" s="155"/>
      <c r="W126" s="159">
        <f>SUM(W127:W144)</f>
        <v>0</v>
      </c>
      <c r="X126" s="155"/>
      <c r="Y126" s="159">
        <f>SUM(Y127:Y144)</f>
        <v>0</v>
      </c>
      <c r="Z126" s="155"/>
      <c r="AA126" s="160">
        <f>SUM(AA127:AA144)</f>
        <v>0</v>
      </c>
      <c r="AR126" s="161" t="s">
        <v>25</v>
      </c>
      <c r="AT126" s="162" t="s">
        <v>79</v>
      </c>
      <c r="AU126" s="162" t="s">
        <v>25</v>
      </c>
      <c r="AY126" s="161" t="s">
        <v>146</v>
      </c>
      <c r="BK126" s="163">
        <f>SUM(BK127:BK144)</f>
        <v>0</v>
      </c>
    </row>
    <row r="127" spans="2:65" s="1" customFormat="1" ht="31.5" customHeight="1">
      <c r="B127" s="36"/>
      <c r="C127" s="165" t="s">
        <v>25</v>
      </c>
      <c r="D127" s="165" t="s">
        <v>147</v>
      </c>
      <c r="E127" s="166" t="s">
        <v>148</v>
      </c>
      <c r="F127" s="266" t="s">
        <v>149</v>
      </c>
      <c r="G127" s="266"/>
      <c r="H127" s="266"/>
      <c r="I127" s="266"/>
      <c r="J127" s="167" t="s">
        <v>150</v>
      </c>
      <c r="K127" s="168">
        <v>6.57</v>
      </c>
      <c r="L127" s="267">
        <v>0</v>
      </c>
      <c r="M127" s="268"/>
      <c r="N127" s="269">
        <f>ROUND(L127*K127,2)</f>
        <v>0</v>
      </c>
      <c r="O127" s="269"/>
      <c r="P127" s="269"/>
      <c r="Q127" s="269"/>
      <c r="R127" s="38"/>
      <c r="T127" s="169" t="s">
        <v>23</v>
      </c>
      <c r="U127" s="45" t="s">
        <v>45</v>
      </c>
      <c r="V127" s="37"/>
      <c r="W127" s="170">
        <f>V127*K127</f>
        <v>0</v>
      </c>
      <c r="X127" s="170">
        <v>0</v>
      </c>
      <c r="Y127" s="170">
        <f>X127*K127</f>
        <v>0</v>
      </c>
      <c r="Z127" s="170">
        <v>0</v>
      </c>
      <c r="AA127" s="171">
        <f>Z127*K127</f>
        <v>0</v>
      </c>
      <c r="AR127" s="19" t="s">
        <v>151</v>
      </c>
      <c r="AT127" s="19" t="s">
        <v>147</v>
      </c>
      <c r="AU127" s="19" t="s">
        <v>103</v>
      </c>
      <c r="AY127" s="19" t="s">
        <v>146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19" t="s">
        <v>25</v>
      </c>
      <c r="BK127" s="107">
        <f>ROUND(L127*K127,2)</f>
        <v>0</v>
      </c>
      <c r="BL127" s="19" t="s">
        <v>151</v>
      </c>
      <c r="BM127" s="19" t="s">
        <v>152</v>
      </c>
    </row>
    <row r="128" spans="2:65" s="10" customFormat="1" ht="22.5" customHeight="1">
      <c r="B128" s="172"/>
      <c r="C128" s="173"/>
      <c r="D128" s="173"/>
      <c r="E128" s="174" t="s">
        <v>23</v>
      </c>
      <c r="F128" s="270" t="s">
        <v>153</v>
      </c>
      <c r="G128" s="271"/>
      <c r="H128" s="271"/>
      <c r="I128" s="271"/>
      <c r="J128" s="173"/>
      <c r="K128" s="175">
        <v>6.57</v>
      </c>
      <c r="L128" s="173"/>
      <c r="M128" s="173"/>
      <c r="N128" s="173"/>
      <c r="O128" s="173"/>
      <c r="P128" s="173"/>
      <c r="Q128" s="173"/>
      <c r="R128" s="176"/>
      <c r="T128" s="177"/>
      <c r="U128" s="173"/>
      <c r="V128" s="173"/>
      <c r="W128" s="173"/>
      <c r="X128" s="173"/>
      <c r="Y128" s="173"/>
      <c r="Z128" s="173"/>
      <c r="AA128" s="178"/>
      <c r="AT128" s="179" t="s">
        <v>154</v>
      </c>
      <c r="AU128" s="179" t="s">
        <v>103</v>
      </c>
      <c r="AV128" s="10" t="s">
        <v>103</v>
      </c>
      <c r="AW128" s="10" t="s">
        <v>38</v>
      </c>
      <c r="AX128" s="10" t="s">
        <v>25</v>
      </c>
      <c r="AY128" s="179" t="s">
        <v>146</v>
      </c>
    </row>
    <row r="129" spans="2:65" s="1" customFormat="1" ht="31.5" customHeight="1">
      <c r="B129" s="36"/>
      <c r="C129" s="165" t="s">
        <v>103</v>
      </c>
      <c r="D129" s="165" t="s">
        <v>147</v>
      </c>
      <c r="E129" s="166" t="s">
        <v>155</v>
      </c>
      <c r="F129" s="266" t="s">
        <v>156</v>
      </c>
      <c r="G129" s="266"/>
      <c r="H129" s="266"/>
      <c r="I129" s="266"/>
      <c r="J129" s="167" t="s">
        <v>150</v>
      </c>
      <c r="K129" s="168">
        <v>6.57</v>
      </c>
      <c r="L129" s="267">
        <v>0</v>
      </c>
      <c r="M129" s="268"/>
      <c r="N129" s="269">
        <f>ROUND(L129*K129,2)</f>
        <v>0</v>
      </c>
      <c r="O129" s="269"/>
      <c r="P129" s="269"/>
      <c r="Q129" s="269"/>
      <c r="R129" s="38"/>
      <c r="T129" s="169" t="s">
        <v>23</v>
      </c>
      <c r="U129" s="45" t="s">
        <v>45</v>
      </c>
      <c r="V129" s="37"/>
      <c r="W129" s="170">
        <f>V129*K129</f>
        <v>0</v>
      </c>
      <c r="X129" s="170">
        <v>0</v>
      </c>
      <c r="Y129" s="170">
        <f>X129*K129</f>
        <v>0</v>
      </c>
      <c r="Z129" s="170">
        <v>0</v>
      </c>
      <c r="AA129" s="171">
        <f>Z129*K129</f>
        <v>0</v>
      </c>
      <c r="AR129" s="19" t="s">
        <v>151</v>
      </c>
      <c r="AT129" s="19" t="s">
        <v>147</v>
      </c>
      <c r="AU129" s="19" t="s">
        <v>103</v>
      </c>
      <c r="AY129" s="19" t="s">
        <v>146</v>
      </c>
      <c r="BE129" s="107">
        <f>IF(U129="základní",N129,0)</f>
        <v>0</v>
      </c>
      <c r="BF129" s="107">
        <f>IF(U129="snížená",N129,0)</f>
        <v>0</v>
      </c>
      <c r="BG129" s="107">
        <f>IF(U129="zákl. přenesená",N129,0)</f>
        <v>0</v>
      </c>
      <c r="BH129" s="107">
        <f>IF(U129="sníž. přenesená",N129,0)</f>
        <v>0</v>
      </c>
      <c r="BI129" s="107">
        <f>IF(U129="nulová",N129,0)</f>
        <v>0</v>
      </c>
      <c r="BJ129" s="19" t="s">
        <v>25</v>
      </c>
      <c r="BK129" s="107">
        <f>ROUND(L129*K129,2)</f>
        <v>0</v>
      </c>
      <c r="BL129" s="19" t="s">
        <v>151</v>
      </c>
      <c r="BM129" s="19" t="s">
        <v>157</v>
      </c>
    </row>
    <row r="130" spans="2:65" s="1" customFormat="1" ht="31.5" customHeight="1">
      <c r="B130" s="36"/>
      <c r="C130" s="165" t="s">
        <v>158</v>
      </c>
      <c r="D130" s="165" t="s">
        <v>147</v>
      </c>
      <c r="E130" s="166" t="s">
        <v>159</v>
      </c>
      <c r="F130" s="266" t="s">
        <v>160</v>
      </c>
      <c r="G130" s="266"/>
      <c r="H130" s="266"/>
      <c r="I130" s="266"/>
      <c r="J130" s="167" t="s">
        <v>150</v>
      </c>
      <c r="K130" s="168">
        <v>6.57</v>
      </c>
      <c r="L130" s="267">
        <v>0</v>
      </c>
      <c r="M130" s="268"/>
      <c r="N130" s="269">
        <f>ROUND(L130*K130,2)</f>
        <v>0</v>
      </c>
      <c r="O130" s="269"/>
      <c r="P130" s="269"/>
      <c r="Q130" s="269"/>
      <c r="R130" s="38"/>
      <c r="T130" s="169" t="s">
        <v>23</v>
      </c>
      <c r="U130" s="45" t="s">
        <v>45</v>
      </c>
      <c r="V130" s="37"/>
      <c r="W130" s="170">
        <f>V130*K130</f>
        <v>0</v>
      </c>
      <c r="X130" s="170">
        <v>0</v>
      </c>
      <c r="Y130" s="170">
        <f>X130*K130</f>
        <v>0</v>
      </c>
      <c r="Z130" s="170">
        <v>0</v>
      </c>
      <c r="AA130" s="171">
        <f>Z130*K130</f>
        <v>0</v>
      </c>
      <c r="AR130" s="19" t="s">
        <v>151</v>
      </c>
      <c r="AT130" s="19" t="s">
        <v>147</v>
      </c>
      <c r="AU130" s="19" t="s">
        <v>103</v>
      </c>
      <c r="AY130" s="19" t="s">
        <v>146</v>
      </c>
      <c r="BE130" s="107">
        <f>IF(U130="základní",N130,0)</f>
        <v>0</v>
      </c>
      <c r="BF130" s="107">
        <f>IF(U130="snížená",N130,0)</f>
        <v>0</v>
      </c>
      <c r="BG130" s="107">
        <f>IF(U130="zákl. přenesená",N130,0)</f>
        <v>0</v>
      </c>
      <c r="BH130" s="107">
        <f>IF(U130="sníž. přenesená",N130,0)</f>
        <v>0</v>
      </c>
      <c r="BI130" s="107">
        <f>IF(U130="nulová",N130,0)</f>
        <v>0</v>
      </c>
      <c r="BJ130" s="19" t="s">
        <v>25</v>
      </c>
      <c r="BK130" s="107">
        <f>ROUND(L130*K130,2)</f>
        <v>0</v>
      </c>
      <c r="BL130" s="19" t="s">
        <v>151</v>
      </c>
      <c r="BM130" s="19" t="s">
        <v>161</v>
      </c>
    </row>
    <row r="131" spans="2:65" s="1" customFormat="1" ht="44.25" customHeight="1">
      <c r="B131" s="36"/>
      <c r="C131" s="165" t="s">
        <v>151</v>
      </c>
      <c r="D131" s="165" t="s">
        <v>147</v>
      </c>
      <c r="E131" s="166" t="s">
        <v>162</v>
      </c>
      <c r="F131" s="266" t="s">
        <v>163</v>
      </c>
      <c r="G131" s="266"/>
      <c r="H131" s="266"/>
      <c r="I131" s="266"/>
      <c r="J131" s="167" t="s">
        <v>150</v>
      </c>
      <c r="K131" s="168">
        <v>65.7</v>
      </c>
      <c r="L131" s="267">
        <v>0</v>
      </c>
      <c r="M131" s="268"/>
      <c r="N131" s="269">
        <f>ROUND(L131*K131,2)</f>
        <v>0</v>
      </c>
      <c r="O131" s="269"/>
      <c r="P131" s="269"/>
      <c r="Q131" s="269"/>
      <c r="R131" s="38"/>
      <c r="T131" s="169" t="s">
        <v>23</v>
      </c>
      <c r="U131" s="45" t="s">
        <v>45</v>
      </c>
      <c r="V131" s="37"/>
      <c r="W131" s="170">
        <f>V131*K131</f>
        <v>0</v>
      </c>
      <c r="X131" s="170">
        <v>0</v>
      </c>
      <c r="Y131" s="170">
        <f>X131*K131</f>
        <v>0</v>
      </c>
      <c r="Z131" s="170">
        <v>0</v>
      </c>
      <c r="AA131" s="171">
        <f>Z131*K131</f>
        <v>0</v>
      </c>
      <c r="AR131" s="19" t="s">
        <v>151</v>
      </c>
      <c r="AT131" s="19" t="s">
        <v>147</v>
      </c>
      <c r="AU131" s="19" t="s">
        <v>103</v>
      </c>
      <c r="AY131" s="19" t="s">
        <v>146</v>
      </c>
      <c r="BE131" s="107">
        <f>IF(U131="základní",N131,0)</f>
        <v>0</v>
      </c>
      <c r="BF131" s="107">
        <f>IF(U131="snížená",N131,0)</f>
        <v>0</v>
      </c>
      <c r="BG131" s="107">
        <f>IF(U131="zákl. přenesená",N131,0)</f>
        <v>0</v>
      </c>
      <c r="BH131" s="107">
        <f>IF(U131="sníž. přenesená",N131,0)</f>
        <v>0</v>
      </c>
      <c r="BI131" s="107">
        <f>IF(U131="nulová",N131,0)</f>
        <v>0</v>
      </c>
      <c r="BJ131" s="19" t="s">
        <v>25</v>
      </c>
      <c r="BK131" s="107">
        <f>ROUND(L131*K131,2)</f>
        <v>0</v>
      </c>
      <c r="BL131" s="19" t="s">
        <v>151</v>
      </c>
      <c r="BM131" s="19" t="s">
        <v>164</v>
      </c>
    </row>
    <row r="132" spans="2:65" s="10" customFormat="1" ht="22.5" customHeight="1">
      <c r="B132" s="172"/>
      <c r="C132" s="173"/>
      <c r="D132" s="173"/>
      <c r="E132" s="174" t="s">
        <v>23</v>
      </c>
      <c r="F132" s="270" t="s">
        <v>165</v>
      </c>
      <c r="G132" s="271"/>
      <c r="H132" s="271"/>
      <c r="I132" s="271"/>
      <c r="J132" s="173"/>
      <c r="K132" s="175">
        <v>65.7</v>
      </c>
      <c r="L132" s="173"/>
      <c r="M132" s="173"/>
      <c r="N132" s="173"/>
      <c r="O132" s="173"/>
      <c r="P132" s="173"/>
      <c r="Q132" s="173"/>
      <c r="R132" s="176"/>
      <c r="T132" s="177"/>
      <c r="U132" s="173"/>
      <c r="V132" s="173"/>
      <c r="W132" s="173"/>
      <c r="X132" s="173"/>
      <c r="Y132" s="173"/>
      <c r="Z132" s="173"/>
      <c r="AA132" s="178"/>
      <c r="AT132" s="179" t="s">
        <v>154</v>
      </c>
      <c r="AU132" s="179" t="s">
        <v>103</v>
      </c>
      <c r="AV132" s="10" t="s">
        <v>103</v>
      </c>
      <c r="AW132" s="10" t="s">
        <v>38</v>
      </c>
      <c r="AX132" s="10" t="s">
        <v>25</v>
      </c>
      <c r="AY132" s="179" t="s">
        <v>146</v>
      </c>
    </row>
    <row r="133" spans="2:65" s="1" customFormat="1" ht="22.5" customHeight="1">
      <c r="B133" s="36"/>
      <c r="C133" s="165" t="s">
        <v>166</v>
      </c>
      <c r="D133" s="165" t="s">
        <v>147</v>
      </c>
      <c r="E133" s="166" t="s">
        <v>167</v>
      </c>
      <c r="F133" s="266" t="s">
        <v>168</v>
      </c>
      <c r="G133" s="266"/>
      <c r="H133" s="266"/>
      <c r="I133" s="266"/>
      <c r="J133" s="167" t="s">
        <v>150</v>
      </c>
      <c r="K133" s="168">
        <v>6.57</v>
      </c>
      <c r="L133" s="267">
        <v>0</v>
      </c>
      <c r="M133" s="268"/>
      <c r="N133" s="269">
        <f>ROUND(L133*K133,2)</f>
        <v>0</v>
      </c>
      <c r="O133" s="269"/>
      <c r="P133" s="269"/>
      <c r="Q133" s="269"/>
      <c r="R133" s="38"/>
      <c r="T133" s="169" t="s">
        <v>23</v>
      </c>
      <c r="U133" s="45" t="s">
        <v>45</v>
      </c>
      <c r="V133" s="37"/>
      <c r="W133" s="170">
        <f>V133*K133</f>
        <v>0</v>
      </c>
      <c r="X133" s="170">
        <v>0</v>
      </c>
      <c r="Y133" s="170">
        <f>X133*K133</f>
        <v>0</v>
      </c>
      <c r="Z133" s="170">
        <v>0</v>
      </c>
      <c r="AA133" s="171">
        <f>Z133*K133</f>
        <v>0</v>
      </c>
      <c r="AR133" s="19" t="s">
        <v>151</v>
      </c>
      <c r="AT133" s="19" t="s">
        <v>147</v>
      </c>
      <c r="AU133" s="19" t="s">
        <v>103</v>
      </c>
      <c r="AY133" s="19" t="s">
        <v>146</v>
      </c>
      <c r="BE133" s="107">
        <f>IF(U133="základní",N133,0)</f>
        <v>0</v>
      </c>
      <c r="BF133" s="107">
        <f>IF(U133="snížená",N133,0)</f>
        <v>0</v>
      </c>
      <c r="BG133" s="107">
        <f>IF(U133="zákl. přenesená",N133,0)</f>
        <v>0</v>
      </c>
      <c r="BH133" s="107">
        <f>IF(U133="sníž. přenesená",N133,0)</f>
        <v>0</v>
      </c>
      <c r="BI133" s="107">
        <f>IF(U133="nulová",N133,0)</f>
        <v>0</v>
      </c>
      <c r="BJ133" s="19" t="s">
        <v>25</v>
      </c>
      <c r="BK133" s="107">
        <f>ROUND(L133*K133,2)</f>
        <v>0</v>
      </c>
      <c r="BL133" s="19" t="s">
        <v>151</v>
      </c>
      <c r="BM133" s="19" t="s">
        <v>169</v>
      </c>
    </row>
    <row r="134" spans="2:65" s="1" customFormat="1" ht="31.5" customHeight="1">
      <c r="B134" s="36"/>
      <c r="C134" s="165" t="s">
        <v>170</v>
      </c>
      <c r="D134" s="165" t="s">
        <v>147</v>
      </c>
      <c r="E134" s="166" t="s">
        <v>171</v>
      </c>
      <c r="F134" s="266" t="s">
        <v>172</v>
      </c>
      <c r="G134" s="266"/>
      <c r="H134" s="266"/>
      <c r="I134" s="266"/>
      <c r="J134" s="167" t="s">
        <v>173</v>
      </c>
      <c r="K134" s="168">
        <v>12.483000000000001</v>
      </c>
      <c r="L134" s="267">
        <v>0</v>
      </c>
      <c r="M134" s="268"/>
      <c r="N134" s="269">
        <f>ROUND(L134*K134,2)</f>
        <v>0</v>
      </c>
      <c r="O134" s="269"/>
      <c r="P134" s="269"/>
      <c r="Q134" s="269"/>
      <c r="R134" s="38"/>
      <c r="T134" s="169" t="s">
        <v>23</v>
      </c>
      <c r="U134" s="45" t="s">
        <v>45</v>
      </c>
      <c r="V134" s="37"/>
      <c r="W134" s="170">
        <f>V134*K134</f>
        <v>0</v>
      </c>
      <c r="X134" s="170">
        <v>0</v>
      </c>
      <c r="Y134" s="170">
        <f>X134*K134</f>
        <v>0</v>
      </c>
      <c r="Z134" s="170">
        <v>0</v>
      </c>
      <c r="AA134" s="171">
        <f>Z134*K134</f>
        <v>0</v>
      </c>
      <c r="AR134" s="19" t="s">
        <v>151</v>
      </c>
      <c r="AT134" s="19" t="s">
        <v>147</v>
      </c>
      <c r="AU134" s="19" t="s">
        <v>103</v>
      </c>
      <c r="AY134" s="19" t="s">
        <v>146</v>
      </c>
      <c r="BE134" s="107">
        <f>IF(U134="základní",N134,0)</f>
        <v>0</v>
      </c>
      <c r="BF134" s="107">
        <f>IF(U134="snížená",N134,0)</f>
        <v>0</v>
      </c>
      <c r="BG134" s="107">
        <f>IF(U134="zákl. přenesená",N134,0)</f>
        <v>0</v>
      </c>
      <c r="BH134" s="107">
        <f>IF(U134="sníž. přenesená",N134,0)</f>
        <v>0</v>
      </c>
      <c r="BI134" s="107">
        <f>IF(U134="nulová",N134,0)</f>
        <v>0</v>
      </c>
      <c r="BJ134" s="19" t="s">
        <v>25</v>
      </c>
      <c r="BK134" s="107">
        <f>ROUND(L134*K134,2)</f>
        <v>0</v>
      </c>
      <c r="BL134" s="19" t="s">
        <v>151</v>
      </c>
      <c r="BM134" s="19" t="s">
        <v>174</v>
      </c>
    </row>
    <row r="135" spans="2:65" s="10" customFormat="1" ht="22.5" customHeight="1">
      <c r="B135" s="172"/>
      <c r="C135" s="173"/>
      <c r="D135" s="173"/>
      <c r="E135" s="174" t="s">
        <v>23</v>
      </c>
      <c r="F135" s="270" t="s">
        <v>175</v>
      </c>
      <c r="G135" s="271"/>
      <c r="H135" s="271"/>
      <c r="I135" s="271"/>
      <c r="J135" s="173"/>
      <c r="K135" s="175">
        <v>12.483000000000001</v>
      </c>
      <c r="L135" s="173"/>
      <c r="M135" s="173"/>
      <c r="N135" s="173"/>
      <c r="O135" s="173"/>
      <c r="P135" s="173"/>
      <c r="Q135" s="173"/>
      <c r="R135" s="176"/>
      <c r="T135" s="177"/>
      <c r="U135" s="173"/>
      <c r="V135" s="173"/>
      <c r="W135" s="173"/>
      <c r="X135" s="173"/>
      <c r="Y135" s="173"/>
      <c r="Z135" s="173"/>
      <c r="AA135" s="178"/>
      <c r="AT135" s="179" t="s">
        <v>154</v>
      </c>
      <c r="AU135" s="179" t="s">
        <v>103</v>
      </c>
      <c r="AV135" s="10" t="s">
        <v>103</v>
      </c>
      <c r="AW135" s="10" t="s">
        <v>38</v>
      </c>
      <c r="AX135" s="10" t="s">
        <v>25</v>
      </c>
      <c r="AY135" s="179" t="s">
        <v>146</v>
      </c>
    </row>
    <row r="136" spans="2:65" s="1" customFormat="1" ht="31.5" customHeight="1">
      <c r="B136" s="36"/>
      <c r="C136" s="165" t="s">
        <v>176</v>
      </c>
      <c r="D136" s="165" t="s">
        <v>147</v>
      </c>
      <c r="E136" s="166" t="s">
        <v>177</v>
      </c>
      <c r="F136" s="266" t="s">
        <v>178</v>
      </c>
      <c r="G136" s="266"/>
      <c r="H136" s="266"/>
      <c r="I136" s="266"/>
      <c r="J136" s="167" t="s">
        <v>150</v>
      </c>
      <c r="K136" s="168">
        <v>1.47</v>
      </c>
      <c r="L136" s="267">
        <v>0</v>
      </c>
      <c r="M136" s="268"/>
      <c r="N136" s="269">
        <f>ROUND(L136*K136,2)</f>
        <v>0</v>
      </c>
      <c r="O136" s="269"/>
      <c r="P136" s="269"/>
      <c r="Q136" s="269"/>
      <c r="R136" s="38"/>
      <c r="T136" s="169" t="s">
        <v>23</v>
      </c>
      <c r="U136" s="45" t="s">
        <v>45</v>
      </c>
      <c r="V136" s="37"/>
      <c r="W136" s="170">
        <f>V136*K136</f>
        <v>0</v>
      </c>
      <c r="X136" s="170">
        <v>0</v>
      </c>
      <c r="Y136" s="170">
        <f>X136*K136</f>
        <v>0</v>
      </c>
      <c r="Z136" s="170">
        <v>0</v>
      </c>
      <c r="AA136" s="171">
        <f>Z136*K136</f>
        <v>0</v>
      </c>
      <c r="AR136" s="19" t="s">
        <v>151</v>
      </c>
      <c r="AT136" s="19" t="s">
        <v>147</v>
      </c>
      <c r="AU136" s="19" t="s">
        <v>103</v>
      </c>
      <c r="AY136" s="19" t="s">
        <v>146</v>
      </c>
      <c r="BE136" s="107">
        <f>IF(U136="základní",N136,0)</f>
        <v>0</v>
      </c>
      <c r="BF136" s="107">
        <f>IF(U136="snížená",N136,0)</f>
        <v>0</v>
      </c>
      <c r="BG136" s="107">
        <f>IF(U136="zákl. přenesená",N136,0)</f>
        <v>0</v>
      </c>
      <c r="BH136" s="107">
        <f>IF(U136="sníž. přenesená",N136,0)</f>
        <v>0</v>
      </c>
      <c r="BI136" s="107">
        <f>IF(U136="nulová",N136,0)</f>
        <v>0</v>
      </c>
      <c r="BJ136" s="19" t="s">
        <v>25</v>
      </c>
      <c r="BK136" s="107">
        <f>ROUND(L136*K136,2)</f>
        <v>0</v>
      </c>
      <c r="BL136" s="19" t="s">
        <v>151</v>
      </c>
      <c r="BM136" s="19" t="s">
        <v>179</v>
      </c>
    </row>
    <row r="137" spans="2:65" s="10" customFormat="1" ht="22.5" customHeight="1">
      <c r="B137" s="172"/>
      <c r="C137" s="173"/>
      <c r="D137" s="173"/>
      <c r="E137" s="174" t="s">
        <v>23</v>
      </c>
      <c r="F137" s="270" t="s">
        <v>180</v>
      </c>
      <c r="G137" s="271"/>
      <c r="H137" s="271"/>
      <c r="I137" s="271"/>
      <c r="J137" s="173"/>
      <c r="K137" s="175">
        <v>1.47</v>
      </c>
      <c r="L137" s="173"/>
      <c r="M137" s="173"/>
      <c r="N137" s="173"/>
      <c r="O137" s="173"/>
      <c r="P137" s="173"/>
      <c r="Q137" s="173"/>
      <c r="R137" s="176"/>
      <c r="T137" s="177"/>
      <c r="U137" s="173"/>
      <c r="V137" s="173"/>
      <c r="W137" s="173"/>
      <c r="X137" s="173"/>
      <c r="Y137" s="173"/>
      <c r="Z137" s="173"/>
      <c r="AA137" s="178"/>
      <c r="AT137" s="179" t="s">
        <v>154</v>
      </c>
      <c r="AU137" s="179" t="s">
        <v>103</v>
      </c>
      <c r="AV137" s="10" t="s">
        <v>103</v>
      </c>
      <c r="AW137" s="10" t="s">
        <v>38</v>
      </c>
      <c r="AX137" s="10" t="s">
        <v>25</v>
      </c>
      <c r="AY137" s="179" t="s">
        <v>146</v>
      </c>
    </row>
    <row r="138" spans="2:65" s="1" customFormat="1" ht="31.5" customHeight="1">
      <c r="B138" s="36"/>
      <c r="C138" s="165" t="s">
        <v>181</v>
      </c>
      <c r="D138" s="165" t="s">
        <v>147</v>
      </c>
      <c r="E138" s="166" t="s">
        <v>182</v>
      </c>
      <c r="F138" s="266" t="s">
        <v>183</v>
      </c>
      <c r="G138" s="266"/>
      <c r="H138" s="266"/>
      <c r="I138" s="266"/>
      <c r="J138" s="167" t="s">
        <v>150</v>
      </c>
      <c r="K138" s="168">
        <v>1.47</v>
      </c>
      <c r="L138" s="267">
        <v>0</v>
      </c>
      <c r="M138" s="268"/>
      <c r="N138" s="269">
        <f>ROUND(L138*K138,2)</f>
        <v>0</v>
      </c>
      <c r="O138" s="269"/>
      <c r="P138" s="269"/>
      <c r="Q138" s="269"/>
      <c r="R138" s="38"/>
      <c r="T138" s="169" t="s">
        <v>23</v>
      </c>
      <c r="U138" s="45" t="s">
        <v>45</v>
      </c>
      <c r="V138" s="37"/>
      <c r="W138" s="170">
        <f>V138*K138</f>
        <v>0</v>
      </c>
      <c r="X138" s="170">
        <v>0</v>
      </c>
      <c r="Y138" s="170">
        <f>X138*K138</f>
        <v>0</v>
      </c>
      <c r="Z138" s="170">
        <v>0</v>
      </c>
      <c r="AA138" s="171">
        <f>Z138*K138</f>
        <v>0</v>
      </c>
      <c r="AR138" s="19" t="s">
        <v>151</v>
      </c>
      <c r="AT138" s="19" t="s">
        <v>147</v>
      </c>
      <c r="AU138" s="19" t="s">
        <v>103</v>
      </c>
      <c r="AY138" s="19" t="s">
        <v>146</v>
      </c>
      <c r="BE138" s="107">
        <f>IF(U138="základní",N138,0)</f>
        <v>0</v>
      </c>
      <c r="BF138" s="107">
        <f>IF(U138="snížená",N138,0)</f>
        <v>0</v>
      </c>
      <c r="BG138" s="107">
        <f>IF(U138="zákl. přenesená",N138,0)</f>
        <v>0</v>
      </c>
      <c r="BH138" s="107">
        <f>IF(U138="sníž. přenesená",N138,0)</f>
        <v>0</v>
      </c>
      <c r="BI138" s="107">
        <f>IF(U138="nulová",N138,0)</f>
        <v>0</v>
      </c>
      <c r="BJ138" s="19" t="s">
        <v>25</v>
      </c>
      <c r="BK138" s="107">
        <f>ROUND(L138*K138,2)</f>
        <v>0</v>
      </c>
      <c r="BL138" s="19" t="s">
        <v>151</v>
      </c>
      <c r="BM138" s="19" t="s">
        <v>184</v>
      </c>
    </row>
    <row r="139" spans="2:65" s="1" customFormat="1" ht="31.5" customHeight="1">
      <c r="B139" s="36"/>
      <c r="C139" s="165" t="s">
        <v>185</v>
      </c>
      <c r="D139" s="165" t="s">
        <v>147</v>
      </c>
      <c r="E139" s="166" t="s">
        <v>186</v>
      </c>
      <c r="F139" s="266" t="s">
        <v>187</v>
      </c>
      <c r="G139" s="266"/>
      <c r="H139" s="266"/>
      <c r="I139" s="266"/>
      <c r="J139" s="167" t="s">
        <v>150</v>
      </c>
      <c r="K139" s="168">
        <v>1.47</v>
      </c>
      <c r="L139" s="267">
        <v>0</v>
      </c>
      <c r="M139" s="268"/>
      <c r="N139" s="269">
        <f>ROUND(L139*K139,2)</f>
        <v>0</v>
      </c>
      <c r="O139" s="269"/>
      <c r="P139" s="269"/>
      <c r="Q139" s="269"/>
      <c r="R139" s="38"/>
      <c r="T139" s="169" t="s">
        <v>23</v>
      </c>
      <c r="U139" s="45" t="s">
        <v>45</v>
      </c>
      <c r="V139" s="37"/>
      <c r="W139" s="170">
        <f>V139*K139</f>
        <v>0</v>
      </c>
      <c r="X139" s="170">
        <v>0</v>
      </c>
      <c r="Y139" s="170">
        <f>X139*K139</f>
        <v>0</v>
      </c>
      <c r="Z139" s="170">
        <v>0</v>
      </c>
      <c r="AA139" s="171">
        <f>Z139*K139</f>
        <v>0</v>
      </c>
      <c r="AR139" s="19" t="s">
        <v>151</v>
      </c>
      <c r="AT139" s="19" t="s">
        <v>147</v>
      </c>
      <c r="AU139" s="19" t="s">
        <v>103</v>
      </c>
      <c r="AY139" s="19" t="s">
        <v>146</v>
      </c>
      <c r="BE139" s="107">
        <f>IF(U139="základní",N139,0)</f>
        <v>0</v>
      </c>
      <c r="BF139" s="107">
        <f>IF(U139="snížená",N139,0)</f>
        <v>0</v>
      </c>
      <c r="BG139" s="107">
        <f>IF(U139="zákl. přenesená",N139,0)</f>
        <v>0</v>
      </c>
      <c r="BH139" s="107">
        <f>IF(U139="sníž. přenesená",N139,0)</f>
        <v>0</v>
      </c>
      <c r="BI139" s="107">
        <f>IF(U139="nulová",N139,0)</f>
        <v>0</v>
      </c>
      <c r="BJ139" s="19" t="s">
        <v>25</v>
      </c>
      <c r="BK139" s="107">
        <f>ROUND(L139*K139,2)</f>
        <v>0</v>
      </c>
      <c r="BL139" s="19" t="s">
        <v>151</v>
      </c>
      <c r="BM139" s="19" t="s">
        <v>188</v>
      </c>
    </row>
    <row r="140" spans="2:65" s="1" customFormat="1" ht="44.25" customHeight="1">
      <c r="B140" s="36"/>
      <c r="C140" s="165" t="s">
        <v>189</v>
      </c>
      <c r="D140" s="165" t="s">
        <v>147</v>
      </c>
      <c r="E140" s="166" t="s">
        <v>190</v>
      </c>
      <c r="F140" s="266" t="s">
        <v>191</v>
      </c>
      <c r="G140" s="266"/>
      <c r="H140" s="266"/>
      <c r="I140" s="266"/>
      <c r="J140" s="167" t="s">
        <v>150</v>
      </c>
      <c r="K140" s="168">
        <v>14.7</v>
      </c>
      <c r="L140" s="267">
        <v>0</v>
      </c>
      <c r="M140" s="268"/>
      <c r="N140" s="269">
        <f>ROUND(L140*K140,2)</f>
        <v>0</v>
      </c>
      <c r="O140" s="269"/>
      <c r="P140" s="269"/>
      <c r="Q140" s="269"/>
      <c r="R140" s="38"/>
      <c r="T140" s="169" t="s">
        <v>23</v>
      </c>
      <c r="U140" s="45" t="s">
        <v>45</v>
      </c>
      <c r="V140" s="37"/>
      <c r="W140" s="170">
        <f>V140*K140</f>
        <v>0</v>
      </c>
      <c r="X140" s="170">
        <v>0</v>
      </c>
      <c r="Y140" s="170">
        <f>X140*K140</f>
        <v>0</v>
      </c>
      <c r="Z140" s="170">
        <v>0</v>
      </c>
      <c r="AA140" s="171">
        <f>Z140*K140</f>
        <v>0</v>
      </c>
      <c r="AR140" s="19" t="s">
        <v>151</v>
      </c>
      <c r="AT140" s="19" t="s">
        <v>147</v>
      </c>
      <c r="AU140" s="19" t="s">
        <v>103</v>
      </c>
      <c r="AY140" s="19" t="s">
        <v>146</v>
      </c>
      <c r="BE140" s="107">
        <f>IF(U140="základní",N140,0)</f>
        <v>0</v>
      </c>
      <c r="BF140" s="107">
        <f>IF(U140="snížená",N140,0)</f>
        <v>0</v>
      </c>
      <c r="BG140" s="107">
        <f>IF(U140="zákl. přenesená",N140,0)</f>
        <v>0</v>
      </c>
      <c r="BH140" s="107">
        <f>IF(U140="sníž. přenesená",N140,0)</f>
        <v>0</v>
      </c>
      <c r="BI140" s="107">
        <f>IF(U140="nulová",N140,0)</f>
        <v>0</v>
      </c>
      <c r="BJ140" s="19" t="s">
        <v>25</v>
      </c>
      <c r="BK140" s="107">
        <f>ROUND(L140*K140,2)</f>
        <v>0</v>
      </c>
      <c r="BL140" s="19" t="s">
        <v>151</v>
      </c>
      <c r="BM140" s="19" t="s">
        <v>192</v>
      </c>
    </row>
    <row r="141" spans="2:65" s="10" customFormat="1" ht="22.5" customHeight="1">
      <c r="B141" s="172"/>
      <c r="C141" s="173"/>
      <c r="D141" s="173"/>
      <c r="E141" s="174" t="s">
        <v>23</v>
      </c>
      <c r="F141" s="270" t="s">
        <v>193</v>
      </c>
      <c r="G141" s="271"/>
      <c r="H141" s="271"/>
      <c r="I141" s="271"/>
      <c r="J141" s="173"/>
      <c r="K141" s="175">
        <v>14.7</v>
      </c>
      <c r="L141" s="173"/>
      <c r="M141" s="173"/>
      <c r="N141" s="173"/>
      <c r="O141" s="173"/>
      <c r="P141" s="173"/>
      <c r="Q141" s="173"/>
      <c r="R141" s="176"/>
      <c r="T141" s="177"/>
      <c r="U141" s="173"/>
      <c r="V141" s="173"/>
      <c r="W141" s="173"/>
      <c r="X141" s="173"/>
      <c r="Y141" s="173"/>
      <c r="Z141" s="173"/>
      <c r="AA141" s="178"/>
      <c r="AT141" s="179" t="s">
        <v>154</v>
      </c>
      <c r="AU141" s="179" t="s">
        <v>103</v>
      </c>
      <c r="AV141" s="10" t="s">
        <v>103</v>
      </c>
      <c r="AW141" s="10" t="s">
        <v>38</v>
      </c>
      <c r="AX141" s="10" t="s">
        <v>25</v>
      </c>
      <c r="AY141" s="179" t="s">
        <v>146</v>
      </c>
    </row>
    <row r="142" spans="2:65" s="1" customFormat="1" ht="22.5" customHeight="1">
      <c r="B142" s="36"/>
      <c r="C142" s="165" t="s">
        <v>194</v>
      </c>
      <c r="D142" s="165" t="s">
        <v>147</v>
      </c>
      <c r="E142" s="166" t="s">
        <v>167</v>
      </c>
      <c r="F142" s="266" t="s">
        <v>168</v>
      </c>
      <c r="G142" s="266"/>
      <c r="H142" s="266"/>
      <c r="I142" s="266"/>
      <c r="J142" s="167" t="s">
        <v>150</v>
      </c>
      <c r="K142" s="168">
        <v>1.47</v>
      </c>
      <c r="L142" s="267">
        <v>0</v>
      </c>
      <c r="M142" s="268"/>
      <c r="N142" s="269">
        <f>ROUND(L142*K142,2)</f>
        <v>0</v>
      </c>
      <c r="O142" s="269"/>
      <c r="P142" s="269"/>
      <c r="Q142" s="269"/>
      <c r="R142" s="38"/>
      <c r="T142" s="169" t="s">
        <v>23</v>
      </c>
      <c r="U142" s="45" t="s">
        <v>45</v>
      </c>
      <c r="V142" s="37"/>
      <c r="W142" s="170">
        <f>V142*K142</f>
        <v>0</v>
      </c>
      <c r="X142" s="170">
        <v>0</v>
      </c>
      <c r="Y142" s="170">
        <f>X142*K142</f>
        <v>0</v>
      </c>
      <c r="Z142" s="170">
        <v>0</v>
      </c>
      <c r="AA142" s="171">
        <f>Z142*K142</f>
        <v>0</v>
      </c>
      <c r="AR142" s="19" t="s">
        <v>151</v>
      </c>
      <c r="AT142" s="19" t="s">
        <v>147</v>
      </c>
      <c r="AU142" s="19" t="s">
        <v>103</v>
      </c>
      <c r="AY142" s="19" t="s">
        <v>146</v>
      </c>
      <c r="BE142" s="107">
        <f>IF(U142="základní",N142,0)</f>
        <v>0</v>
      </c>
      <c r="BF142" s="107">
        <f>IF(U142="snížená",N142,0)</f>
        <v>0</v>
      </c>
      <c r="BG142" s="107">
        <f>IF(U142="zákl. přenesená",N142,0)</f>
        <v>0</v>
      </c>
      <c r="BH142" s="107">
        <f>IF(U142="sníž. přenesená",N142,0)</f>
        <v>0</v>
      </c>
      <c r="BI142" s="107">
        <f>IF(U142="nulová",N142,0)</f>
        <v>0</v>
      </c>
      <c r="BJ142" s="19" t="s">
        <v>25</v>
      </c>
      <c r="BK142" s="107">
        <f>ROUND(L142*K142,2)</f>
        <v>0</v>
      </c>
      <c r="BL142" s="19" t="s">
        <v>151</v>
      </c>
      <c r="BM142" s="19" t="s">
        <v>195</v>
      </c>
    </row>
    <row r="143" spans="2:65" s="1" customFormat="1" ht="31.5" customHeight="1">
      <c r="B143" s="36"/>
      <c r="C143" s="165" t="s">
        <v>196</v>
      </c>
      <c r="D143" s="165" t="s">
        <v>147</v>
      </c>
      <c r="E143" s="166" t="s">
        <v>197</v>
      </c>
      <c r="F143" s="266" t="s">
        <v>198</v>
      </c>
      <c r="G143" s="266"/>
      <c r="H143" s="266"/>
      <c r="I143" s="266"/>
      <c r="J143" s="167" t="s">
        <v>173</v>
      </c>
      <c r="K143" s="168">
        <v>2.94</v>
      </c>
      <c r="L143" s="267">
        <v>0</v>
      </c>
      <c r="M143" s="268"/>
      <c r="N143" s="269">
        <f>ROUND(L143*K143,2)</f>
        <v>0</v>
      </c>
      <c r="O143" s="269"/>
      <c r="P143" s="269"/>
      <c r="Q143" s="269"/>
      <c r="R143" s="38"/>
      <c r="T143" s="169" t="s">
        <v>23</v>
      </c>
      <c r="U143" s="45" t="s">
        <v>45</v>
      </c>
      <c r="V143" s="37"/>
      <c r="W143" s="170">
        <f>V143*K143</f>
        <v>0</v>
      </c>
      <c r="X143" s="170">
        <v>0</v>
      </c>
      <c r="Y143" s="170">
        <f>X143*K143</f>
        <v>0</v>
      </c>
      <c r="Z143" s="170">
        <v>0</v>
      </c>
      <c r="AA143" s="171">
        <f>Z143*K143</f>
        <v>0</v>
      </c>
      <c r="AR143" s="19" t="s">
        <v>151</v>
      </c>
      <c r="AT143" s="19" t="s">
        <v>147</v>
      </c>
      <c r="AU143" s="19" t="s">
        <v>103</v>
      </c>
      <c r="AY143" s="19" t="s">
        <v>146</v>
      </c>
      <c r="BE143" s="107">
        <f>IF(U143="základní",N143,0)</f>
        <v>0</v>
      </c>
      <c r="BF143" s="107">
        <f>IF(U143="snížená",N143,0)</f>
        <v>0</v>
      </c>
      <c r="BG143" s="107">
        <f>IF(U143="zákl. přenesená",N143,0)</f>
        <v>0</v>
      </c>
      <c r="BH143" s="107">
        <f>IF(U143="sníž. přenesená",N143,0)</f>
        <v>0</v>
      </c>
      <c r="BI143" s="107">
        <f>IF(U143="nulová",N143,0)</f>
        <v>0</v>
      </c>
      <c r="BJ143" s="19" t="s">
        <v>25</v>
      </c>
      <c r="BK143" s="107">
        <f>ROUND(L143*K143,2)</f>
        <v>0</v>
      </c>
      <c r="BL143" s="19" t="s">
        <v>151</v>
      </c>
      <c r="BM143" s="19" t="s">
        <v>199</v>
      </c>
    </row>
    <row r="144" spans="2:65" s="10" customFormat="1" ht="22.5" customHeight="1">
      <c r="B144" s="172"/>
      <c r="C144" s="173"/>
      <c r="D144" s="173"/>
      <c r="E144" s="174" t="s">
        <v>23</v>
      </c>
      <c r="F144" s="270" t="s">
        <v>200</v>
      </c>
      <c r="G144" s="271"/>
      <c r="H144" s="271"/>
      <c r="I144" s="271"/>
      <c r="J144" s="173"/>
      <c r="K144" s="175">
        <v>2.94</v>
      </c>
      <c r="L144" s="173"/>
      <c r="M144" s="173"/>
      <c r="N144" s="173"/>
      <c r="O144" s="173"/>
      <c r="P144" s="173"/>
      <c r="Q144" s="173"/>
      <c r="R144" s="176"/>
      <c r="T144" s="177"/>
      <c r="U144" s="173"/>
      <c r="V144" s="173"/>
      <c r="W144" s="173"/>
      <c r="X144" s="173"/>
      <c r="Y144" s="173"/>
      <c r="Z144" s="173"/>
      <c r="AA144" s="178"/>
      <c r="AT144" s="179" t="s">
        <v>154</v>
      </c>
      <c r="AU144" s="179" t="s">
        <v>103</v>
      </c>
      <c r="AV144" s="10" t="s">
        <v>103</v>
      </c>
      <c r="AW144" s="10" t="s">
        <v>38</v>
      </c>
      <c r="AX144" s="10" t="s">
        <v>25</v>
      </c>
      <c r="AY144" s="179" t="s">
        <v>146</v>
      </c>
    </row>
    <row r="145" spans="2:65" s="9" customFormat="1" ht="29.85" customHeight="1">
      <c r="B145" s="154"/>
      <c r="C145" s="155"/>
      <c r="D145" s="164" t="s">
        <v>116</v>
      </c>
      <c r="E145" s="164"/>
      <c r="F145" s="164"/>
      <c r="G145" s="164"/>
      <c r="H145" s="164"/>
      <c r="I145" s="164"/>
      <c r="J145" s="164"/>
      <c r="K145" s="164"/>
      <c r="L145" s="164"/>
      <c r="M145" s="164"/>
      <c r="N145" s="285">
        <f>BK145</f>
        <v>0</v>
      </c>
      <c r="O145" s="286"/>
      <c r="P145" s="286"/>
      <c r="Q145" s="286"/>
      <c r="R145" s="157"/>
      <c r="T145" s="158"/>
      <c r="U145" s="155"/>
      <c r="V145" s="155"/>
      <c r="W145" s="159">
        <f>SUM(W146:W150)</f>
        <v>0</v>
      </c>
      <c r="X145" s="155"/>
      <c r="Y145" s="159">
        <f>SUM(Y146:Y150)</f>
        <v>14.8771623</v>
      </c>
      <c r="Z145" s="155"/>
      <c r="AA145" s="160">
        <f>SUM(AA146:AA150)</f>
        <v>0</v>
      </c>
      <c r="AR145" s="161" t="s">
        <v>25</v>
      </c>
      <c r="AT145" s="162" t="s">
        <v>79</v>
      </c>
      <c r="AU145" s="162" t="s">
        <v>25</v>
      </c>
      <c r="AY145" s="161" t="s">
        <v>146</v>
      </c>
      <c r="BK145" s="163">
        <f>SUM(BK146:BK150)</f>
        <v>0</v>
      </c>
    </row>
    <row r="146" spans="2:65" s="1" customFormat="1" ht="22.5" customHeight="1">
      <c r="B146" s="36"/>
      <c r="C146" s="165" t="s">
        <v>201</v>
      </c>
      <c r="D146" s="165" t="s">
        <v>147</v>
      </c>
      <c r="E146" s="166" t="s">
        <v>202</v>
      </c>
      <c r="F146" s="266" t="s">
        <v>203</v>
      </c>
      <c r="G146" s="266"/>
      <c r="H146" s="266"/>
      <c r="I146" s="266"/>
      <c r="J146" s="167" t="s">
        <v>150</v>
      </c>
      <c r="K146" s="168">
        <v>6.57</v>
      </c>
      <c r="L146" s="267">
        <v>0</v>
      </c>
      <c r="M146" s="268"/>
      <c r="N146" s="269">
        <f>ROUND(L146*K146,2)</f>
        <v>0</v>
      </c>
      <c r="O146" s="269"/>
      <c r="P146" s="269"/>
      <c r="Q146" s="269"/>
      <c r="R146" s="38"/>
      <c r="T146" s="169" t="s">
        <v>23</v>
      </c>
      <c r="U146" s="45" t="s">
        <v>45</v>
      </c>
      <c r="V146" s="37"/>
      <c r="W146" s="170">
        <f>V146*K146</f>
        <v>0</v>
      </c>
      <c r="X146" s="170">
        <v>2.2563399999999998</v>
      </c>
      <c r="Y146" s="170">
        <f>X146*K146</f>
        <v>14.824153799999999</v>
      </c>
      <c r="Z146" s="170">
        <v>0</v>
      </c>
      <c r="AA146" s="171">
        <f>Z146*K146</f>
        <v>0</v>
      </c>
      <c r="AR146" s="19" t="s">
        <v>151</v>
      </c>
      <c r="AT146" s="19" t="s">
        <v>147</v>
      </c>
      <c r="AU146" s="19" t="s">
        <v>103</v>
      </c>
      <c r="AY146" s="19" t="s">
        <v>146</v>
      </c>
      <c r="BE146" s="107">
        <f>IF(U146="základní",N146,0)</f>
        <v>0</v>
      </c>
      <c r="BF146" s="107">
        <f>IF(U146="snížená",N146,0)</f>
        <v>0</v>
      </c>
      <c r="BG146" s="107">
        <f>IF(U146="zákl. přenesená",N146,0)</f>
        <v>0</v>
      </c>
      <c r="BH146" s="107">
        <f>IF(U146="sníž. přenesená",N146,0)</f>
        <v>0</v>
      </c>
      <c r="BI146" s="107">
        <f>IF(U146="nulová",N146,0)</f>
        <v>0</v>
      </c>
      <c r="BJ146" s="19" t="s">
        <v>25</v>
      </c>
      <c r="BK146" s="107">
        <f>ROUND(L146*K146,2)</f>
        <v>0</v>
      </c>
      <c r="BL146" s="19" t="s">
        <v>151</v>
      </c>
      <c r="BM146" s="19" t="s">
        <v>204</v>
      </c>
    </row>
    <row r="147" spans="2:65" s="10" customFormat="1" ht="22.5" customHeight="1">
      <c r="B147" s="172"/>
      <c r="C147" s="173"/>
      <c r="D147" s="173"/>
      <c r="E147" s="174" t="s">
        <v>23</v>
      </c>
      <c r="F147" s="270" t="s">
        <v>153</v>
      </c>
      <c r="G147" s="271"/>
      <c r="H147" s="271"/>
      <c r="I147" s="271"/>
      <c r="J147" s="173"/>
      <c r="K147" s="175">
        <v>6.57</v>
      </c>
      <c r="L147" s="173"/>
      <c r="M147" s="173"/>
      <c r="N147" s="173"/>
      <c r="O147" s="173"/>
      <c r="P147" s="173"/>
      <c r="Q147" s="173"/>
      <c r="R147" s="176"/>
      <c r="T147" s="177"/>
      <c r="U147" s="173"/>
      <c r="V147" s="173"/>
      <c r="W147" s="173"/>
      <c r="X147" s="173"/>
      <c r="Y147" s="173"/>
      <c r="Z147" s="173"/>
      <c r="AA147" s="178"/>
      <c r="AT147" s="179" t="s">
        <v>154</v>
      </c>
      <c r="AU147" s="179" t="s">
        <v>103</v>
      </c>
      <c r="AV147" s="10" t="s">
        <v>103</v>
      </c>
      <c r="AW147" s="10" t="s">
        <v>38</v>
      </c>
      <c r="AX147" s="10" t="s">
        <v>25</v>
      </c>
      <c r="AY147" s="179" t="s">
        <v>146</v>
      </c>
    </row>
    <row r="148" spans="2:65" s="1" customFormat="1" ht="31.5" customHeight="1">
      <c r="B148" s="36"/>
      <c r="C148" s="165" t="s">
        <v>205</v>
      </c>
      <c r="D148" s="165" t="s">
        <v>147</v>
      </c>
      <c r="E148" s="166" t="s">
        <v>206</v>
      </c>
      <c r="F148" s="266" t="s">
        <v>207</v>
      </c>
      <c r="G148" s="266"/>
      <c r="H148" s="266"/>
      <c r="I148" s="266"/>
      <c r="J148" s="167" t="s">
        <v>173</v>
      </c>
      <c r="K148" s="168">
        <v>0.05</v>
      </c>
      <c r="L148" s="267">
        <v>0</v>
      </c>
      <c r="M148" s="268"/>
      <c r="N148" s="269">
        <f>ROUND(L148*K148,2)</f>
        <v>0</v>
      </c>
      <c r="O148" s="269"/>
      <c r="P148" s="269"/>
      <c r="Q148" s="269"/>
      <c r="R148" s="38"/>
      <c r="T148" s="169" t="s">
        <v>23</v>
      </c>
      <c r="U148" s="45" t="s">
        <v>45</v>
      </c>
      <c r="V148" s="37"/>
      <c r="W148" s="170">
        <f>V148*K148</f>
        <v>0</v>
      </c>
      <c r="X148" s="170">
        <v>1.0601700000000001</v>
      </c>
      <c r="Y148" s="170">
        <f>X148*K148</f>
        <v>5.3008500000000007E-2</v>
      </c>
      <c r="Z148" s="170">
        <v>0</v>
      </c>
      <c r="AA148" s="171">
        <f>Z148*K148</f>
        <v>0</v>
      </c>
      <c r="AR148" s="19" t="s">
        <v>151</v>
      </c>
      <c r="AT148" s="19" t="s">
        <v>147</v>
      </c>
      <c r="AU148" s="19" t="s">
        <v>103</v>
      </c>
      <c r="AY148" s="19" t="s">
        <v>146</v>
      </c>
      <c r="BE148" s="107">
        <f>IF(U148="základní",N148,0)</f>
        <v>0</v>
      </c>
      <c r="BF148" s="107">
        <f>IF(U148="snížená",N148,0)</f>
        <v>0</v>
      </c>
      <c r="BG148" s="107">
        <f>IF(U148="zákl. přenesená",N148,0)</f>
        <v>0</v>
      </c>
      <c r="BH148" s="107">
        <f>IF(U148="sníž. přenesená",N148,0)</f>
        <v>0</v>
      </c>
      <c r="BI148" s="107">
        <f>IF(U148="nulová",N148,0)</f>
        <v>0</v>
      </c>
      <c r="BJ148" s="19" t="s">
        <v>25</v>
      </c>
      <c r="BK148" s="107">
        <f>ROUND(L148*K148,2)</f>
        <v>0</v>
      </c>
      <c r="BL148" s="19" t="s">
        <v>151</v>
      </c>
      <c r="BM148" s="19" t="s">
        <v>208</v>
      </c>
    </row>
    <row r="149" spans="2:65" s="11" customFormat="1" ht="22.5" customHeight="1">
      <c r="B149" s="180"/>
      <c r="C149" s="181"/>
      <c r="D149" s="181"/>
      <c r="E149" s="182" t="s">
        <v>23</v>
      </c>
      <c r="F149" s="272" t="s">
        <v>209</v>
      </c>
      <c r="G149" s="273"/>
      <c r="H149" s="273"/>
      <c r="I149" s="273"/>
      <c r="J149" s="181"/>
      <c r="K149" s="183" t="s">
        <v>23</v>
      </c>
      <c r="L149" s="181"/>
      <c r="M149" s="181"/>
      <c r="N149" s="181"/>
      <c r="O149" s="181"/>
      <c r="P149" s="181"/>
      <c r="Q149" s="181"/>
      <c r="R149" s="184"/>
      <c r="T149" s="185"/>
      <c r="U149" s="181"/>
      <c r="V149" s="181"/>
      <c r="W149" s="181"/>
      <c r="X149" s="181"/>
      <c r="Y149" s="181"/>
      <c r="Z149" s="181"/>
      <c r="AA149" s="186"/>
      <c r="AT149" s="187" t="s">
        <v>154</v>
      </c>
      <c r="AU149" s="187" t="s">
        <v>103</v>
      </c>
      <c r="AV149" s="11" t="s">
        <v>25</v>
      </c>
      <c r="AW149" s="11" t="s">
        <v>38</v>
      </c>
      <c r="AX149" s="11" t="s">
        <v>80</v>
      </c>
      <c r="AY149" s="187" t="s">
        <v>146</v>
      </c>
    </row>
    <row r="150" spans="2:65" s="10" customFormat="1" ht="22.5" customHeight="1">
      <c r="B150" s="172"/>
      <c r="C150" s="173"/>
      <c r="D150" s="173"/>
      <c r="E150" s="174" t="s">
        <v>23</v>
      </c>
      <c r="F150" s="274" t="s">
        <v>210</v>
      </c>
      <c r="G150" s="275"/>
      <c r="H150" s="275"/>
      <c r="I150" s="275"/>
      <c r="J150" s="173"/>
      <c r="K150" s="175">
        <v>0.05</v>
      </c>
      <c r="L150" s="173"/>
      <c r="M150" s="173"/>
      <c r="N150" s="173"/>
      <c r="O150" s="173"/>
      <c r="P150" s="173"/>
      <c r="Q150" s="173"/>
      <c r="R150" s="176"/>
      <c r="T150" s="177"/>
      <c r="U150" s="173"/>
      <c r="V150" s="173"/>
      <c r="W150" s="173"/>
      <c r="X150" s="173"/>
      <c r="Y150" s="173"/>
      <c r="Z150" s="173"/>
      <c r="AA150" s="178"/>
      <c r="AT150" s="179" t="s">
        <v>154</v>
      </c>
      <c r="AU150" s="179" t="s">
        <v>103</v>
      </c>
      <c r="AV150" s="10" t="s">
        <v>103</v>
      </c>
      <c r="AW150" s="10" t="s">
        <v>38</v>
      </c>
      <c r="AX150" s="10" t="s">
        <v>25</v>
      </c>
      <c r="AY150" s="179" t="s">
        <v>146</v>
      </c>
    </row>
    <row r="151" spans="2:65" s="9" customFormat="1" ht="29.85" customHeight="1">
      <c r="B151" s="154"/>
      <c r="C151" s="155"/>
      <c r="D151" s="164" t="s">
        <v>117</v>
      </c>
      <c r="E151" s="164"/>
      <c r="F151" s="164"/>
      <c r="G151" s="164"/>
      <c r="H151" s="164"/>
      <c r="I151" s="164"/>
      <c r="J151" s="164"/>
      <c r="K151" s="164"/>
      <c r="L151" s="164"/>
      <c r="M151" s="164"/>
      <c r="N151" s="285">
        <f>BK151</f>
        <v>0</v>
      </c>
      <c r="O151" s="286"/>
      <c r="P151" s="286"/>
      <c r="Q151" s="286"/>
      <c r="R151" s="157"/>
      <c r="T151" s="158"/>
      <c r="U151" s="155"/>
      <c r="V151" s="155"/>
      <c r="W151" s="159">
        <f>SUM(W152:W161)</f>
        <v>0</v>
      </c>
      <c r="X151" s="155"/>
      <c r="Y151" s="159">
        <f>SUM(Y152:Y161)</f>
        <v>0.13704</v>
      </c>
      <c r="Z151" s="155"/>
      <c r="AA151" s="160">
        <f>SUM(AA152:AA161)</f>
        <v>0</v>
      </c>
      <c r="AR151" s="161" t="s">
        <v>25</v>
      </c>
      <c r="AT151" s="162" t="s">
        <v>79</v>
      </c>
      <c r="AU151" s="162" t="s">
        <v>25</v>
      </c>
      <c r="AY151" s="161" t="s">
        <v>146</v>
      </c>
      <c r="BK151" s="163">
        <f>SUM(BK152:BK161)</f>
        <v>0</v>
      </c>
    </row>
    <row r="152" spans="2:65" s="1" customFormat="1" ht="31.5" customHeight="1">
      <c r="B152" s="36"/>
      <c r="C152" s="165" t="s">
        <v>11</v>
      </c>
      <c r="D152" s="165" t="s">
        <v>147</v>
      </c>
      <c r="E152" s="166" t="s">
        <v>211</v>
      </c>
      <c r="F152" s="266" t="s">
        <v>212</v>
      </c>
      <c r="G152" s="266"/>
      <c r="H152" s="266"/>
      <c r="I152" s="266"/>
      <c r="J152" s="167" t="s">
        <v>213</v>
      </c>
      <c r="K152" s="168">
        <v>1</v>
      </c>
      <c r="L152" s="267">
        <v>0</v>
      </c>
      <c r="M152" s="268"/>
      <c r="N152" s="269">
        <f>ROUND(L152*K152,2)</f>
        <v>0</v>
      </c>
      <c r="O152" s="269"/>
      <c r="P152" s="269"/>
      <c r="Q152" s="269"/>
      <c r="R152" s="38"/>
      <c r="T152" s="169" t="s">
        <v>23</v>
      </c>
      <c r="U152" s="45" t="s">
        <v>45</v>
      </c>
      <c r="V152" s="37"/>
      <c r="W152" s="170">
        <f>V152*K152</f>
        <v>0</v>
      </c>
      <c r="X152" s="170">
        <v>0</v>
      </c>
      <c r="Y152" s="170">
        <f>X152*K152</f>
        <v>0</v>
      </c>
      <c r="Z152" s="170">
        <v>0</v>
      </c>
      <c r="AA152" s="171">
        <f>Z152*K152</f>
        <v>0</v>
      </c>
      <c r="AR152" s="19" t="s">
        <v>151</v>
      </c>
      <c r="AT152" s="19" t="s">
        <v>147</v>
      </c>
      <c r="AU152" s="19" t="s">
        <v>103</v>
      </c>
      <c r="AY152" s="19" t="s">
        <v>146</v>
      </c>
      <c r="BE152" s="107">
        <f>IF(U152="základní",N152,0)</f>
        <v>0</v>
      </c>
      <c r="BF152" s="107">
        <f>IF(U152="snížená",N152,0)</f>
        <v>0</v>
      </c>
      <c r="BG152" s="107">
        <f>IF(U152="zákl. přenesená",N152,0)</f>
        <v>0</v>
      </c>
      <c r="BH152" s="107">
        <f>IF(U152="sníž. přenesená",N152,0)</f>
        <v>0</v>
      </c>
      <c r="BI152" s="107">
        <f>IF(U152="nulová",N152,0)</f>
        <v>0</v>
      </c>
      <c r="BJ152" s="19" t="s">
        <v>25</v>
      </c>
      <c r="BK152" s="107">
        <f>ROUND(L152*K152,2)</f>
        <v>0</v>
      </c>
      <c r="BL152" s="19" t="s">
        <v>151</v>
      </c>
      <c r="BM152" s="19" t="s">
        <v>214</v>
      </c>
    </row>
    <row r="153" spans="2:65" s="1" customFormat="1" ht="31.5" customHeight="1">
      <c r="B153" s="36"/>
      <c r="C153" s="165" t="s">
        <v>215</v>
      </c>
      <c r="D153" s="165" t="s">
        <v>147</v>
      </c>
      <c r="E153" s="166" t="s">
        <v>216</v>
      </c>
      <c r="F153" s="266" t="s">
        <v>217</v>
      </c>
      <c r="G153" s="266"/>
      <c r="H153" s="266"/>
      <c r="I153" s="266"/>
      <c r="J153" s="167" t="s">
        <v>213</v>
      </c>
      <c r="K153" s="168">
        <v>2</v>
      </c>
      <c r="L153" s="267">
        <v>0</v>
      </c>
      <c r="M153" s="268"/>
      <c r="N153" s="269">
        <f>ROUND(L153*K153,2)</f>
        <v>0</v>
      </c>
      <c r="O153" s="269"/>
      <c r="P153" s="269"/>
      <c r="Q153" s="269"/>
      <c r="R153" s="38"/>
      <c r="T153" s="169" t="s">
        <v>23</v>
      </c>
      <c r="U153" s="45" t="s">
        <v>45</v>
      </c>
      <c r="V153" s="37"/>
      <c r="W153" s="170">
        <f>V153*K153</f>
        <v>0</v>
      </c>
      <c r="X153" s="170">
        <v>7.0200000000000002E-3</v>
      </c>
      <c r="Y153" s="170">
        <f>X153*K153</f>
        <v>1.404E-2</v>
      </c>
      <c r="Z153" s="170">
        <v>0</v>
      </c>
      <c r="AA153" s="171">
        <f>Z153*K153</f>
        <v>0</v>
      </c>
      <c r="AR153" s="19" t="s">
        <v>151</v>
      </c>
      <c r="AT153" s="19" t="s">
        <v>147</v>
      </c>
      <c r="AU153" s="19" t="s">
        <v>103</v>
      </c>
      <c r="AY153" s="19" t="s">
        <v>146</v>
      </c>
      <c r="BE153" s="107">
        <f>IF(U153="základní",N153,0)</f>
        <v>0</v>
      </c>
      <c r="BF153" s="107">
        <f>IF(U153="snížená",N153,0)</f>
        <v>0</v>
      </c>
      <c r="BG153" s="107">
        <f>IF(U153="zákl. přenesená",N153,0)</f>
        <v>0</v>
      </c>
      <c r="BH153" s="107">
        <f>IF(U153="sníž. přenesená",N153,0)</f>
        <v>0</v>
      </c>
      <c r="BI153" s="107">
        <f>IF(U153="nulová",N153,0)</f>
        <v>0</v>
      </c>
      <c r="BJ153" s="19" t="s">
        <v>25</v>
      </c>
      <c r="BK153" s="107">
        <f>ROUND(L153*K153,2)</f>
        <v>0</v>
      </c>
      <c r="BL153" s="19" t="s">
        <v>151</v>
      </c>
      <c r="BM153" s="19" t="s">
        <v>218</v>
      </c>
    </row>
    <row r="154" spans="2:65" s="1" customFormat="1" ht="31.5" customHeight="1">
      <c r="B154" s="36"/>
      <c r="C154" s="165" t="s">
        <v>219</v>
      </c>
      <c r="D154" s="165" t="s">
        <v>147</v>
      </c>
      <c r="E154" s="166" t="s">
        <v>220</v>
      </c>
      <c r="F154" s="266" t="s">
        <v>221</v>
      </c>
      <c r="G154" s="266"/>
      <c r="H154" s="266"/>
      <c r="I154" s="266"/>
      <c r="J154" s="167" t="s">
        <v>213</v>
      </c>
      <c r="K154" s="168">
        <v>1</v>
      </c>
      <c r="L154" s="267">
        <v>0</v>
      </c>
      <c r="M154" s="268"/>
      <c r="N154" s="269">
        <f>ROUND(L154*K154,2)</f>
        <v>0</v>
      </c>
      <c r="O154" s="269"/>
      <c r="P154" s="269"/>
      <c r="Q154" s="269"/>
      <c r="R154" s="38"/>
      <c r="T154" s="169" t="s">
        <v>23</v>
      </c>
      <c r="U154" s="45" t="s">
        <v>45</v>
      </c>
      <c r="V154" s="37"/>
      <c r="W154" s="170">
        <f>V154*K154</f>
        <v>0</v>
      </c>
      <c r="X154" s="170">
        <v>0</v>
      </c>
      <c r="Y154" s="170">
        <f>X154*K154</f>
        <v>0</v>
      </c>
      <c r="Z154" s="170">
        <v>0</v>
      </c>
      <c r="AA154" s="171">
        <f>Z154*K154</f>
        <v>0</v>
      </c>
      <c r="AR154" s="19" t="s">
        <v>151</v>
      </c>
      <c r="AT154" s="19" t="s">
        <v>147</v>
      </c>
      <c r="AU154" s="19" t="s">
        <v>103</v>
      </c>
      <c r="AY154" s="19" t="s">
        <v>146</v>
      </c>
      <c r="BE154" s="107">
        <f>IF(U154="základní",N154,0)</f>
        <v>0</v>
      </c>
      <c r="BF154" s="107">
        <f>IF(U154="snížená",N154,0)</f>
        <v>0</v>
      </c>
      <c r="BG154" s="107">
        <f>IF(U154="zákl. přenesená",N154,0)</f>
        <v>0</v>
      </c>
      <c r="BH154" s="107">
        <f>IF(U154="sníž. přenesená",N154,0)</f>
        <v>0</v>
      </c>
      <c r="BI154" s="107">
        <f>IF(U154="nulová",N154,0)</f>
        <v>0</v>
      </c>
      <c r="BJ154" s="19" t="s">
        <v>25</v>
      </c>
      <c r="BK154" s="107">
        <f>ROUND(L154*K154,2)</f>
        <v>0</v>
      </c>
      <c r="BL154" s="19" t="s">
        <v>151</v>
      </c>
      <c r="BM154" s="19" t="s">
        <v>222</v>
      </c>
    </row>
    <row r="155" spans="2:65" s="1" customFormat="1" ht="31.5" customHeight="1">
      <c r="B155" s="36"/>
      <c r="C155" s="188" t="s">
        <v>223</v>
      </c>
      <c r="D155" s="188" t="s">
        <v>224</v>
      </c>
      <c r="E155" s="189" t="s">
        <v>225</v>
      </c>
      <c r="F155" s="276" t="s">
        <v>226</v>
      </c>
      <c r="G155" s="276"/>
      <c r="H155" s="276"/>
      <c r="I155" s="276"/>
      <c r="J155" s="190" t="s">
        <v>213</v>
      </c>
      <c r="K155" s="191">
        <v>1</v>
      </c>
      <c r="L155" s="277">
        <v>0</v>
      </c>
      <c r="M155" s="278"/>
      <c r="N155" s="279">
        <f>ROUND(L155*K155,2)</f>
        <v>0</v>
      </c>
      <c r="O155" s="269"/>
      <c r="P155" s="269"/>
      <c r="Q155" s="269"/>
      <c r="R155" s="38"/>
      <c r="T155" s="169" t="s">
        <v>23</v>
      </c>
      <c r="U155" s="45" t="s">
        <v>45</v>
      </c>
      <c r="V155" s="37"/>
      <c r="W155" s="170">
        <f>V155*K155</f>
        <v>0</v>
      </c>
      <c r="X155" s="170">
        <v>0.123</v>
      </c>
      <c r="Y155" s="170">
        <f>X155*K155</f>
        <v>0.123</v>
      </c>
      <c r="Z155" s="170">
        <v>0</v>
      </c>
      <c r="AA155" s="171">
        <f>Z155*K155</f>
        <v>0</v>
      </c>
      <c r="AR155" s="19" t="s">
        <v>181</v>
      </c>
      <c r="AT155" s="19" t="s">
        <v>224</v>
      </c>
      <c r="AU155" s="19" t="s">
        <v>103</v>
      </c>
      <c r="AY155" s="19" t="s">
        <v>146</v>
      </c>
      <c r="BE155" s="107">
        <f>IF(U155="základní",N155,0)</f>
        <v>0</v>
      </c>
      <c r="BF155" s="107">
        <f>IF(U155="snížená",N155,0)</f>
        <v>0</v>
      </c>
      <c r="BG155" s="107">
        <f>IF(U155="zákl. přenesená",N155,0)</f>
        <v>0</v>
      </c>
      <c r="BH155" s="107">
        <f>IF(U155="sníž. přenesená",N155,0)</f>
        <v>0</v>
      </c>
      <c r="BI155" s="107">
        <f>IF(U155="nulová",N155,0)</f>
        <v>0</v>
      </c>
      <c r="BJ155" s="19" t="s">
        <v>25</v>
      </c>
      <c r="BK155" s="107">
        <f>ROUND(L155*K155,2)</f>
        <v>0</v>
      </c>
      <c r="BL155" s="19" t="s">
        <v>151</v>
      </c>
      <c r="BM155" s="19" t="s">
        <v>227</v>
      </c>
    </row>
    <row r="156" spans="2:65" s="1" customFormat="1" ht="42" customHeight="1">
      <c r="B156" s="36"/>
      <c r="C156" s="37"/>
      <c r="D156" s="37"/>
      <c r="E156" s="37"/>
      <c r="F156" s="280" t="s">
        <v>228</v>
      </c>
      <c r="G156" s="281"/>
      <c r="H156" s="281"/>
      <c r="I156" s="281"/>
      <c r="J156" s="37"/>
      <c r="K156" s="37"/>
      <c r="L156" s="37"/>
      <c r="M156" s="37"/>
      <c r="N156" s="37"/>
      <c r="O156" s="37"/>
      <c r="P156" s="37"/>
      <c r="Q156" s="37"/>
      <c r="R156" s="38"/>
      <c r="T156" s="140"/>
      <c r="U156" s="37"/>
      <c r="V156" s="37"/>
      <c r="W156" s="37"/>
      <c r="X156" s="37"/>
      <c r="Y156" s="37"/>
      <c r="Z156" s="37"/>
      <c r="AA156" s="79"/>
      <c r="AT156" s="19" t="s">
        <v>229</v>
      </c>
      <c r="AU156" s="19" t="s">
        <v>103</v>
      </c>
    </row>
    <row r="157" spans="2:65" s="1" customFormat="1" ht="22.5" customHeight="1">
      <c r="B157" s="36"/>
      <c r="C157" s="165" t="s">
        <v>230</v>
      </c>
      <c r="D157" s="165" t="s">
        <v>147</v>
      </c>
      <c r="E157" s="166" t="s">
        <v>231</v>
      </c>
      <c r="F157" s="266" t="s">
        <v>232</v>
      </c>
      <c r="G157" s="266"/>
      <c r="H157" s="266"/>
      <c r="I157" s="266"/>
      <c r="J157" s="167" t="s">
        <v>233</v>
      </c>
      <c r="K157" s="168">
        <v>1.5</v>
      </c>
      <c r="L157" s="267">
        <v>0</v>
      </c>
      <c r="M157" s="268"/>
      <c r="N157" s="269">
        <f>ROUND(L157*K157,2)</f>
        <v>0</v>
      </c>
      <c r="O157" s="269"/>
      <c r="P157" s="269"/>
      <c r="Q157" s="269"/>
      <c r="R157" s="38"/>
      <c r="T157" s="169" t="s">
        <v>23</v>
      </c>
      <c r="U157" s="45" t="s">
        <v>45</v>
      </c>
      <c r="V157" s="37"/>
      <c r="W157" s="170">
        <f>V157*K157</f>
        <v>0</v>
      </c>
      <c r="X157" s="170">
        <v>0</v>
      </c>
      <c r="Y157" s="170">
        <f>X157*K157</f>
        <v>0</v>
      </c>
      <c r="Z157" s="170">
        <v>0</v>
      </c>
      <c r="AA157" s="171">
        <f>Z157*K157</f>
        <v>0</v>
      </c>
      <c r="AR157" s="19" t="s">
        <v>151</v>
      </c>
      <c r="AT157" s="19" t="s">
        <v>147</v>
      </c>
      <c r="AU157" s="19" t="s">
        <v>103</v>
      </c>
      <c r="AY157" s="19" t="s">
        <v>146</v>
      </c>
      <c r="BE157" s="107">
        <f>IF(U157="základní",N157,0)</f>
        <v>0</v>
      </c>
      <c r="BF157" s="107">
        <f>IF(U157="snížená",N157,0)</f>
        <v>0</v>
      </c>
      <c r="BG157" s="107">
        <f>IF(U157="zákl. přenesená",N157,0)</f>
        <v>0</v>
      </c>
      <c r="BH157" s="107">
        <f>IF(U157="sníž. přenesená",N157,0)</f>
        <v>0</v>
      </c>
      <c r="BI157" s="107">
        <f>IF(U157="nulová",N157,0)</f>
        <v>0</v>
      </c>
      <c r="BJ157" s="19" t="s">
        <v>25</v>
      </c>
      <c r="BK157" s="107">
        <f>ROUND(L157*K157,2)</f>
        <v>0</v>
      </c>
      <c r="BL157" s="19" t="s">
        <v>151</v>
      </c>
      <c r="BM157" s="19" t="s">
        <v>234</v>
      </c>
    </row>
    <row r="158" spans="2:65" s="1" customFormat="1" ht="31.5" customHeight="1">
      <c r="B158" s="36"/>
      <c r="C158" s="165" t="s">
        <v>235</v>
      </c>
      <c r="D158" s="165" t="s">
        <v>147</v>
      </c>
      <c r="E158" s="166" t="s">
        <v>236</v>
      </c>
      <c r="F158" s="266" t="s">
        <v>237</v>
      </c>
      <c r="G158" s="266"/>
      <c r="H158" s="266"/>
      <c r="I158" s="266"/>
      <c r="J158" s="167" t="s">
        <v>233</v>
      </c>
      <c r="K158" s="168">
        <v>2</v>
      </c>
      <c r="L158" s="267">
        <v>0</v>
      </c>
      <c r="M158" s="268"/>
      <c r="N158" s="269">
        <f>ROUND(L158*K158,2)</f>
        <v>0</v>
      </c>
      <c r="O158" s="269"/>
      <c r="P158" s="269"/>
      <c r="Q158" s="269"/>
      <c r="R158" s="38"/>
      <c r="T158" s="169" t="s">
        <v>23</v>
      </c>
      <c r="U158" s="45" t="s">
        <v>45</v>
      </c>
      <c r="V158" s="37"/>
      <c r="W158" s="170">
        <f>V158*K158</f>
        <v>0</v>
      </c>
      <c r="X158" s="170">
        <v>0</v>
      </c>
      <c r="Y158" s="170">
        <f>X158*K158</f>
        <v>0</v>
      </c>
      <c r="Z158" s="170">
        <v>0</v>
      </c>
      <c r="AA158" s="171">
        <f>Z158*K158</f>
        <v>0</v>
      </c>
      <c r="AR158" s="19" t="s">
        <v>151</v>
      </c>
      <c r="AT158" s="19" t="s">
        <v>147</v>
      </c>
      <c r="AU158" s="19" t="s">
        <v>103</v>
      </c>
      <c r="AY158" s="19" t="s">
        <v>146</v>
      </c>
      <c r="BE158" s="107">
        <f>IF(U158="základní",N158,0)</f>
        <v>0</v>
      </c>
      <c r="BF158" s="107">
        <f>IF(U158="snížená",N158,0)</f>
        <v>0</v>
      </c>
      <c r="BG158" s="107">
        <f>IF(U158="zákl. přenesená",N158,0)</f>
        <v>0</v>
      </c>
      <c r="BH158" s="107">
        <f>IF(U158="sníž. přenesená",N158,0)</f>
        <v>0</v>
      </c>
      <c r="BI158" s="107">
        <f>IF(U158="nulová",N158,0)</f>
        <v>0</v>
      </c>
      <c r="BJ158" s="19" t="s">
        <v>25</v>
      </c>
      <c r="BK158" s="107">
        <f>ROUND(L158*K158,2)</f>
        <v>0</v>
      </c>
      <c r="BL158" s="19" t="s">
        <v>151</v>
      </c>
      <c r="BM158" s="19" t="s">
        <v>238</v>
      </c>
    </row>
    <row r="159" spans="2:65" s="10" customFormat="1" ht="22.5" customHeight="1">
      <c r="B159" s="172"/>
      <c r="C159" s="173"/>
      <c r="D159" s="173"/>
      <c r="E159" s="174" t="s">
        <v>23</v>
      </c>
      <c r="F159" s="270" t="s">
        <v>239</v>
      </c>
      <c r="G159" s="271"/>
      <c r="H159" s="271"/>
      <c r="I159" s="271"/>
      <c r="J159" s="173"/>
      <c r="K159" s="175">
        <v>2</v>
      </c>
      <c r="L159" s="173"/>
      <c r="M159" s="173"/>
      <c r="N159" s="173"/>
      <c r="O159" s="173"/>
      <c r="P159" s="173"/>
      <c r="Q159" s="173"/>
      <c r="R159" s="176"/>
      <c r="T159" s="177"/>
      <c r="U159" s="173"/>
      <c r="V159" s="173"/>
      <c r="W159" s="173"/>
      <c r="X159" s="173"/>
      <c r="Y159" s="173"/>
      <c r="Z159" s="173"/>
      <c r="AA159" s="178"/>
      <c r="AT159" s="179" t="s">
        <v>154</v>
      </c>
      <c r="AU159" s="179" t="s">
        <v>103</v>
      </c>
      <c r="AV159" s="10" t="s">
        <v>103</v>
      </c>
      <c r="AW159" s="10" t="s">
        <v>38</v>
      </c>
      <c r="AX159" s="10" t="s">
        <v>25</v>
      </c>
      <c r="AY159" s="179" t="s">
        <v>146</v>
      </c>
    </row>
    <row r="160" spans="2:65" s="1" customFormat="1" ht="31.5" customHeight="1">
      <c r="B160" s="36"/>
      <c r="C160" s="165" t="s">
        <v>10</v>
      </c>
      <c r="D160" s="165" t="s">
        <v>147</v>
      </c>
      <c r="E160" s="166" t="s">
        <v>240</v>
      </c>
      <c r="F160" s="266" t="s">
        <v>241</v>
      </c>
      <c r="G160" s="266"/>
      <c r="H160" s="266"/>
      <c r="I160" s="266"/>
      <c r="J160" s="167" t="s">
        <v>233</v>
      </c>
      <c r="K160" s="168">
        <v>2.5</v>
      </c>
      <c r="L160" s="267">
        <v>0</v>
      </c>
      <c r="M160" s="268"/>
      <c r="N160" s="269">
        <f>ROUND(L160*K160,2)</f>
        <v>0</v>
      </c>
      <c r="O160" s="269"/>
      <c r="P160" s="269"/>
      <c r="Q160" s="269"/>
      <c r="R160" s="38"/>
      <c r="T160" s="169" t="s">
        <v>23</v>
      </c>
      <c r="U160" s="45" t="s">
        <v>45</v>
      </c>
      <c r="V160" s="37"/>
      <c r="W160" s="170">
        <f>V160*K160</f>
        <v>0</v>
      </c>
      <c r="X160" s="170">
        <v>0</v>
      </c>
      <c r="Y160" s="170">
        <f>X160*K160</f>
        <v>0</v>
      </c>
      <c r="Z160" s="170">
        <v>0</v>
      </c>
      <c r="AA160" s="171">
        <f>Z160*K160</f>
        <v>0</v>
      </c>
      <c r="AR160" s="19" t="s">
        <v>151</v>
      </c>
      <c r="AT160" s="19" t="s">
        <v>147</v>
      </c>
      <c r="AU160" s="19" t="s">
        <v>103</v>
      </c>
      <c r="AY160" s="19" t="s">
        <v>146</v>
      </c>
      <c r="BE160" s="107">
        <f>IF(U160="základní",N160,0)</f>
        <v>0</v>
      </c>
      <c r="BF160" s="107">
        <f>IF(U160="snížená",N160,0)</f>
        <v>0</v>
      </c>
      <c r="BG160" s="107">
        <f>IF(U160="zákl. přenesená",N160,0)</f>
        <v>0</v>
      </c>
      <c r="BH160" s="107">
        <f>IF(U160="sníž. přenesená",N160,0)</f>
        <v>0</v>
      </c>
      <c r="BI160" s="107">
        <f>IF(U160="nulová",N160,0)</f>
        <v>0</v>
      </c>
      <c r="BJ160" s="19" t="s">
        <v>25</v>
      </c>
      <c r="BK160" s="107">
        <f>ROUND(L160*K160,2)</f>
        <v>0</v>
      </c>
      <c r="BL160" s="19" t="s">
        <v>151</v>
      </c>
      <c r="BM160" s="19" t="s">
        <v>242</v>
      </c>
    </row>
    <row r="161" spans="2:65" s="10" customFormat="1" ht="22.5" customHeight="1">
      <c r="B161" s="172"/>
      <c r="C161" s="173"/>
      <c r="D161" s="173"/>
      <c r="E161" s="174" t="s">
        <v>23</v>
      </c>
      <c r="F161" s="270" t="s">
        <v>243</v>
      </c>
      <c r="G161" s="271"/>
      <c r="H161" s="271"/>
      <c r="I161" s="271"/>
      <c r="J161" s="173"/>
      <c r="K161" s="175">
        <v>2.5</v>
      </c>
      <c r="L161" s="173"/>
      <c r="M161" s="173"/>
      <c r="N161" s="173"/>
      <c r="O161" s="173"/>
      <c r="P161" s="173"/>
      <c r="Q161" s="173"/>
      <c r="R161" s="176"/>
      <c r="T161" s="177"/>
      <c r="U161" s="173"/>
      <c r="V161" s="173"/>
      <c r="W161" s="173"/>
      <c r="X161" s="173"/>
      <c r="Y161" s="173"/>
      <c r="Z161" s="173"/>
      <c r="AA161" s="178"/>
      <c r="AT161" s="179" t="s">
        <v>154</v>
      </c>
      <c r="AU161" s="179" t="s">
        <v>103</v>
      </c>
      <c r="AV161" s="10" t="s">
        <v>103</v>
      </c>
      <c r="AW161" s="10" t="s">
        <v>38</v>
      </c>
      <c r="AX161" s="10" t="s">
        <v>25</v>
      </c>
      <c r="AY161" s="179" t="s">
        <v>146</v>
      </c>
    </row>
    <row r="162" spans="2:65" s="9" customFormat="1" ht="29.85" customHeight="1">
      <c r="B162" s="154"/>
      <c r="C162" s="155"/>
      <c r="D162" s="164" t="s">
        <v>118</v>
      </c>
      <c r="E162" s="164"/>
      <c r="F162" s="164"/>
      <c r="G162" s="164"/>
      <c r="H162" s="164"/>
      <c r="I162" s="164"/>
      <c r="J162" s="164"/>
      <c r="K162" s="164"/>
      <c r="L162" s="164"/>
      <c r="M162" s="164"/>
      <c r="N162" s="285">
        <f>BK162</f>
        <v>0</v>
      </c>
      <c r="O162" s="286"/>
      <c r="P162" s="286"/>
      <c r="Q162" s="286"/>
      <c r="R162" s="157"/>
      <c r="T162" s="158"/>
      <c r="U162" s="155"/>
      <c r="V162" s="155"/>
      <c r="W162" s="159">
        <f>SUM(W163:W166)</f>
        <v>0</v>
      </c>
      <c r="X162" s="155"/>
      <c r="Y162" s="159">
        <f>SUM(Y163:Y166)</f>
        <v>0.23824000000000001</v>
      </c>
      <c r="Z162" s="155"/>
      <c r="AA162" s="160">
        <f>SUM(AA163:AA166)</f>
        <v>0</v>
      </c>
      <c r="AR162" s="161" t="s">
        <v>25</v>
      </c>
      <c r="AT162" s="162" t="s">
        <v>79</v>
      </c>
      <c r="AU162" s="162" t="s">
        <v>25</v>
      </c>
      <c r="AY162" s="161" t="s">
        <v>146</v>
      </c>
      <c r="BK162" s="163">
        <f>SUM(BK163:BK166)</f>
        <v>0</v>
      </c>
    </row>
    <row r="163" spans="2:65" s="1" customFormat="1" ht="22.5" customHeight="1">
      <c r="B163" s="36"/>
      <c r="C163" s="165" t="s">
        <v>244</v>
      </c>
      <c r="D163" s="165" t="s">
        <v>147</v>
      </c>
      <c r="E163" s="166" t="s">
        <v>245</v>
      </c>
      <c r="F163" s="266" t="s">
        <v>246</v>
      </c>
      <c r="G163" s="266"/>
      <c r="H163" s="266"/>
      <c r="I163" s="266"/>
      <c r="J163" s="167" t="s">
        <v>233</v>
      </c>
      <c r="K163" s="168">
        <v>2</v>
      </c>
      <c r="L163" s="267">
        <v>0</v>
      </c>
      <c r="M163" s="268"/>
      <c r="N163" s="269">
        <f>ROUND(L163*K163,2)</f>
        <v>0</v>
      </c>
      <c r="O163" s="269"/>
      <c r="P163" s="269"/>
      <c r="Q163" s="269"/>
      <c r="R163" s="38"/>
      <c r="T163" s="169" t="s">
        <v>23</v>
      </c>
      <c r="U163" s="45" t="s">
        <v>45</v>
      </c>
      <c r="V163" s="37"/>
      <c r="W163" s="170">
        <f>V163*K163</f>
        <v>0</v>
      </c>
      <c r="X163" s="170">
        <v>4.6999999999999999E-4</v>
      </c>
      <c r="Y163" s="170">
        <f>X163*K163</f>
        <v>9.3999999999999997E-4</v>
      </c>
      <c r="Z163" s="170">
        <v>0</v>
      </c>
      <c r="AA163" s="171">
        <f>Z163*K163</f>
        <v>0</v>
      </c>
      <c r="AR163" s="19" t="s">
        <v>151</v>
      </c>
      <c r="AT163" s="19" t="s">
        <v>147</v>
      </c>
      <c r="AU163" s="19" t="s">
        <v>103</v>
      </c>
      <c r="AY163" s="19" t="s">
        <v>146</v>
      </c>
      <c r="BE163" s="107">
        <f>IF(U163="základní",N163,0)</f>
        <v>0</v>
      </c>
      <c r="BF163" s="107">
        <f>IF(U163="snížená",N163,0)</f>
        <v>0</v>
      </c>
      <c r="BG163" s="107">
        <f>IF(U163="zákl. přenesená",N163,0)</f>
        <v>0</v>
      </c>
      <c r="BH163" s="107">
        <f>IF(U163="sníž. přenesená",N163,0)</f>
        <v>0</v>
      </c>
      <c r="BI163" s="107">
        <f>IF(U163="nulová",N163,0)</f>
        <v>0</v>
      </c>
      <c r="BJ163" s="19" t="s">
        <v>25</v>
      </c>
      <c r="BK163" s="107">
        <f>ROUND(L163*K163,2)</f>
        <v>0</v>
      </c>
      <c r="BL163" s="19" t="s">
        <v>151</v>
      </c>
      <c r="BM163" s="19" t="s">
        <v>247</v>
      </c>
    </row>
    <row r="164" spans="2:65" s="1" customFormat="1" ht="22.5" customHeight="1">
      <c r="B164" s="36"/>
      <c r="C164" s="165" t="s">
        <v>248</v>
      </c>
      <c r="D164" s="165" t="s">
        <v>147</v>
      </c>
      <c r="E164" s="166" t="s">
        <v>249</v>
      </c>
      <c r="F164" s="266" t="s">
        <v>250</v>
      </c>
      <c r="G164" s="266"/>
      <c r="H164" s="266"/>
      <c r="I164" s="266"/>
      <c r="J164" s="167" t="s">
        <v>233</v>
      </c>
      <c r="K164" s="168">
        <v>2.5</v>
      </c>
      <c r="L164" s="267">
        <v>0</v>
      </c>
      <c r="M164" s="268"/>
      <c r="N164" s="269">
        <f>ROUND(L164*K164,2)</f>
        <v>0</v>
      </c>
      <c r="O164" s="269"/>
      <c r="P164" s="269"/>
      <c r="Q164" s="269"/>
      <c r="R164" s="38"/>
      <c r="T164" s="169" t="s">
        <v>23</v>
      </c>
      <c r="U164" s="45" t="s">
        <v>45</v>
      </c>
      <c r="V164" s="37"/>
      <c r="W164" s="170">
        <f>V164*K164</f>
        <v>0</v>
      </c>
      <c r="X164" s="170">
        <v>5.8E-4</v>
      </c>
      <c r="Y164" s="170">
        <f>X164*K164</f>
        <v>1.4499999999999999E-3</v>
      </c>
      <c r="Z164" s="170">
        <v>0</v>
      </c>
      <c r="AA164" s="171">
        <f>Z164*K164</f>
        <v>0</v>
      </c>
      <c r="AR164" s="19" t="s">
        <v>151</v>
      </c>
      <c r="AT164" s="19" t="s">
        <v>147</v>
      </c>
      <c r="AU164" s="19" t="s">
        <v>103</v>
      </c>
      <c r="AY164" s="19" t="s">
        <v>146</v>
      </c>
      <c r="BE164" s="107">
        <f>IF(U164="základní",N164,0)</f>
        <v>0</v>
      </c>
      <c r="BF164" s="107">
        <f>IF(U164="snížená",N164,0)</f>
        <v>0</v>
      </c>
      <c r="BG164" s="107">
        <f>IF(U164="zákl. přenesená",N164,0)</f>
        <v>0</v>
      </c>
      <c r="BH164" s="107">
        <f>IF(U164="sníž. přenesená",N164,0)</f>
        <v>0</v>
      </c>
      <c r="BI164" s="107">
        <f>IF(U164="nulová",N164,0)</f>
        <v>0</v>
      </c>
      <c r="BJ164" s="19" t="s">
        <v>25</v>
      </c>
      <c r="BK164" s="107">
        <f>ROUND(L164*K164,2)</f>
        <v>0</v>
      </c>
      <c r="BL164" s="19" t="s">
        <v>151</v>
      </c>
      <c r="BM164" s="19" t="s">
        <v>251</v>
      </c>
    </row>
    <row r="165" spans="2:65" s="1" customFormat="1" ht="22.5" customHeight="1">
      <c r="B165" s="36"/>
      <c r="C165" s="188" t="s">
        <v>252</v>
      </c>
      <c r="D165" s="188" t="s">
        <v>224</v>
      </c>
      <c r="E165" s="189" t="s">
        <v>253</v>
      </c>
      <c r="F165" s="276" t="s">
        <v>254</v>
      </c>
      <c r="G165" s="276"/>
      <c r="H165" s="276"/>
      <c r="I165" s="276"/>
      <c r="J165" s="190" t="s">
        <v>233</v>
      </c>
      <c r="K165" s="191">
        <v>2</v>
      </c>
      <c r="L165" s="277">
        <v>0</v>
      </c>
      <c r="M165" s="278"/>
      <c r="N165" s="279">
        <f>ROUND(L165*K165,2)</f>
        <v>0</v>
      </c>
      <c r="O165" s="269"/>
      <c r="P165" s="269"/>
      <c r="Q165" s="269"/>
      <c r="R165" s="38"/>
      <c r="T165" s="169" t="s">
        <v>23</v>
      </c>
      <c r="U165" s="45" t="s">
        <v>45</v>
      </c>
      <c r="V165" s="37"/>
      <c r="W165" s="170">
        <f>V165*K165</f>
        <v>0</v>
      </c>
      <c r="X165" s="170">
        <v>3.6799999999999999E-2</v>
      </c>
      <c r="Y165" s="170">
        <f>X165*K165</f>
        <v>7.3599999999999999E-2</v>
      </c>
      <c r="Z165" s="170">
        <v>0</v>
      </c>
      <c r="AA165" s="171">
        <f>Z165*K165</f>
        <v>0</v>
      </c>
      <c r="AR165" s="19" t="s">
        <v>181</v>
      </c>
      <c r="AT165" s="19" t="s">
        <v>224</v>
      </c>
      <c r="AU165" s="19" t="s">
        <v>103</v>
      </c>
      <c r="AY165" s="19" t="s">
        <v>146</v>
      </c>
      <c r="BE165" s="107">
        <f>IF(U165="základní",N165,0)</f>
        <v>0</v>
      </c>
      <c r="BF165" s="107">
        <f>IF(U165="snížená",N165,0)</f>
        <v>0</v>
      </c>
      <c r="BG165" s="107">
        <f>IF(U165="zákl. přenesená",N165,0)</f>
        <v>0</v>
      </c>
      <c r="BH165" s="107">
        <f>IF(U165="sníž. přenesená",N165,0)</f>
        <v>0</v>
      </c>
      <c r="BI165" s="107">
        <f>IF(U165="nulová",N165,0)</f>
        <v>0</v>
      </c>
      <c r="BJ165" s="19" t="s">
        <v>25</v>
      </c>
      <c r="BK165" s="107">
        <f>ROUND(L165*K165,2)</f>
        <v>0</v>
      </c>
      <c r="BL165" s="19" t="s">
        <v>151</v>
      </c>
      <c r="BM165" s="19" t="s">
        <v>255</v>
      </c>
    </row>
    <row r="166" spans="2:65" s="1" customFormat="1" ht="22.5" customHeight="1">
      <c r="B166" s="36"/>
      <c r="C166" s="188" t="s">
        <v>256</v>
      </c>
      <c r="D166" s="188" t="s">
        <v>224</v>
      </c>
      <c r="E166" s="189" t="s">
        <v>257</v>
      </c>
      <c r="F166" s="276" t="s">
        <v>258</v>
      </c>
      <c r="G166" s="276"/>
      <c r="H166" s="276"/>
      <c r="I166" s="276"/>
      <c r="J166" s="190" t="s">
        <v>233</v>
      </c>
      <c r="K166" s="191">
        <v>2.5</v>
      </c>
      <c r="L166" s="277">
        <v>0</v>
      </c>
      <c r="M166" s="278"/>
      <c r="N166" s="279">
        <f>ROUND(L166*K166,2)</f>
        <v>0</v>
      </c>
      <c r="O166" s="269"/>
      <c r="P166" s="269"/>
      <c r="Q166" s="269"/>
      <c r="R166" s="38"/>
      <c r="T166" s="169" t="s">
        <v>23</v>
      </c>
      <c r="U166" s="45" t="s">
        <v>45</v>
      </c>
      <c r="V166" s="37"/>
      <c r="W166" s="170">
        <f>V166*K166</f>
        <v>0</v>
      </c>
      <c r="X166" s="170">
        <v>6.4899999999999999E-2</v>
      </c>
      <c r="Y166" s="170">
        <f>X166*K166</f>
        <v>0.16225000000000001</v>
      </c>
      <c r="Z166" s="170">
        <v>0</v>
      </c>
      <c r="AA166" s="171">
        <f>Z166*K166</f>
        <v>0</v>
      </c>
      <c r="AR166" s="19" t="s">
        <v>181</v>
      </c>
      <c r="AT166" s="19" t="s">
        <v>224</v>
      </c>
      <c r="AU166" s="19" t="s">
        <v>103</v>
      </c>
      <c r="AY166" s="19" t="s">
        <v>146</v>
      </c>
      <c r="BE166" s="107">
        <f>IF(U166="základní",N166,0)</f>
        <v>0</v>
      </c>
      <c r="BF166" s="107">
        <f>IF(U166="snížená",N166,0)</f>
        <v>0</v>
      </c>
      <c r="BG166" s="107">
        <f>IF(U166="zákl. přenesená",N166,0)</f>
        <v>0</v>
      </c>
      <c r="BH166" s="107">
        <f>IF(U166="sníž. přenesená",N166,0)</f>
        <v>0</v>
      </c>
      <c r="BI166" s="107">
        <f>IF(U166="nulová",N166,0)</f>
        <v>0</v>
      </c>
      <c r="BJ166" s="19" t="s">
        <v>25</v>
      </c>
      <c r="BK166" s="107">
        <f>ROUND(L166*K166,2)</f>
        <v>0</v>
      </c>
      <c r="BL166" s="19" t="s">
        <v>151</v>
      </c>
      <c r="BM166" s="19" t="s">
        <v>259</v>
      </c>
    </row>
    <row r="167" spans="2:65" s="9" customFormat="1" ht="29.85" customHeight="1">
      <c r="B167" s="154"/>
      <c r="C167" s="155"/>
      <c r="D167" s="164" t="s">
        <v>119</v>
      </c>
      <c r="E167" s="164"/>
      <c r="F167" s="164"/>
      <c r="G167" s="164"/>
      <c r="H167" s="164"/>
      <c r="I167" s="164"/>
      <c r="J167" s="164"/>
      <c r="K167" s="164"/>
      <c r="L167" s="164"/>
      <c r="M167" s="164"/>
      <c r="N167" s="287">
        <f>BK167</f>
        <v>0</v>
      </c>
      <c r="O167" s="288"/>
      <c r="P167" s="288"/>
      <c r="Q167" s="288"/>
      <c r="R167" s="157"/>
      <c r="T167" s="158"/>
      <c r="U167" s="155"/>
      <c r="V167" s="155"/>
      <c r="W167" s="159">
        <f>SUM(W168:W174)</f>
        <v>0</v>
      </c>
      <c r="X167" s="155"/>
      <c r="Y167" s="159">
        <f>SUM(Y168:Y174)</f>
        <v>0</v>
      </c>
      <c r="Z167" s="155"/>
      <c r="AA167" s="160">
        <f>SUM(AA168:AA174)</f>
        <v>0.58324200000000004</v>
      </c>
      <c r="AR167" s="161" t="s">
        <v>25</v>
      </c>
      <c r="AT167" s="162" t="s">
        <v>79</v>
      </c>
      <c r="AU167" s="162" t="s">
        <v>25</v>
      </c>
      <c r="AY167" s="161" t="s">
        <v>146</v>
      </c>
      <c r="BK167" s="163">
        <f>SUM(BK168:BK174)</f>
        <v>0</v>
      </c>
    </row>
    <row r="168" spans="2:65" s="1" customFormat="1" ht="31.5" customHeight="1">
      <c r="B168" s="36"/>
      <c r="C168" s="165" t="s">
        <v>260</v>
      </c>
      <c r="D168" s="165" t="s">
        <v>147</v>
      </c>
      <c r="E168" s="166" t="s">
        <v>261</v>
      </c>
      <c r="F168" s="266" t="s">
        <v>262</v>
      </c>
      <c r="G168" s="266"/>
      <c r="H168" s="266"/>
      <c r="I168" s="266"/>
      <c r="J168" s="167" t="s">
        <v>213</v>
      </c>
      <c r="K168" s="168">
        <v>1</v>
      </c>
      <c r="L168" s="267">
        <v>0</v>
      </c>
      <c r="M168" s="268"/>
      <c r="N168" s="269">
        <f>ROUND(L168*K168,2)</f>
        <v>0</v>
      </c>
      <c r="O168" s="269"/>
      <c r="P168" s="269"/>
      <c r="Q168" s="269"/>
      <c r="R168" s="38"/>
      <c r="T168" s="169" t="s">
        <v>23</v>
      </c>
      <c r="U168" s="45" t="s">
        <v>45</v>
      </c>
      <c r="V168" s="37"/>
      <c r="W168" s="170">
        <f>V168*K168</f>
        <v>0</v>
      </c>
      <c r="X168" s="170">
        <v>0</v>
      </c>
      <c r="Y168" s="170">
        <f>X168*K168</f>
        <v>0</v>
      </c>
      <c r="Z168" s="170">
        <v>0.4</v>
      </c>
      <c r="AA168" s="171">
        <f>Z168*K168</f>
        <v>0.4</v>
      </c>
      <c r="AR168" s="19" t="s">
        <v>151</v>
      </c>
      <c r="AT168" s="19" t="s">
        <v>147</v>
      </c>
      <c r="AU168" s="19" t="s">
        <v>103</v>
      </c>
      <c r="AY168" s="19" t="s">
        <v>146</v>
      </c>
      <c r="BE168" s="107">
        <f>IF(U168="základní",N168,0)</f>
        <v>0</v>
      </c>
      <c r="BF168" s="107">
        <f>IF(U168="snížená",N168,0)</f>
        <v>0</v>
      </c>
      <c r="BG168" s="107">
        <f>IF(U168="zákl. přenesená",N168,0)</f>
        <v>0</v>
      </c>
      <c r="BH168" s="107">
        <f>IF(U168="sníž. přenesená",N168,0)</f>
        <v>0</v>
      </c>
      <c r="BI168" s="107">
        <f>IF(U168="nulová",N168,0)</f>
        <v>0</v>
      </c>
      <c r="BJ168" s="19" t="s">
        <v>25</v>
      </c>
      <c r="BK168" s="107">
        <f>ROUND(L168*K168,2)</f>
        <v>0</v>
      </c>
      <c r="BL168" s="19" t="s">
        <v>151</v>
      </c>
      <c r="BM168" s="19" t="s">
        <v>263</v>
      </c>
    </row>
    <row r="169" spans="2:65" s="1" customFormat="1" ht="31.5" customHeight="1">
      <c r="B169" s="36"/>
      <c r="C169" s="165" t="s">
        <v>264</v>
      </c>
      <c r="D169" s="165" t="s">
        <v>147</v>
      </c>
      <c r="E169" s="166" t="s">
        <v>265</v>
      </c>
      <c r="F169" s="266" t="s">
        <v>266</v>
      </c>
      <c r="G169" s="266"/>
      <c r="H169" s="266"/>
      <c r="I169" s="266"/>
      <c r="J169" s="167" t="s">
        <v>213</v>
      </c>
      <c r="K169" s="168">
        <v>3</v>
      </c>
      <c r="L169" s="267">
        <v>0</v>
      </c>
      <c r="M169" s="268"/>
      <c r="N169" s="269">
        <f>ROUND(L169*K169,2)</f>
        <v>0</v>
      </c>
      <c r="O169" s="269"/>
      <c r="P169" s="269"/>
      <c r="Q169" s="269"/>
      <c r="R169" s="38"/>
      <c r="T169" s="169" t="s">
        <v>23</v>
      </c>
      <c r="U169" s="45" t="s">
        <v>45</v>
      </c>
      <c r="V169" s="37"/>
      <c r="W169" s="170">
        <f>V169*K169</f>
        <v>0</v>
      </c>
      <c r="X169" s="170">
        <v>0</v>
      </c>
      <c r="Y169" s="170">
        <f>X169*K169</f>
        <v>0</v>
      </c>
      <c r="Z169" s="170">
        <v>6.0000000000000001E-3</v>
      </c>
      <c r="AA169" s="171">
        <f>Z169*K169</f>
        <v>1.8000000000000002E-2</v>
      </c>
      <c r="AR169" s="19" t="s">
        <v>151</v>
      </c>
      <c r="AT169" s="19" t="s">
        <v>147</v>
      </c>
      <c r="AU169" s="19" t="s">
        <v>103</v>
      </c>
      <c r="AY169" s="19" t="s">
        <v>146</v>
      </c>
      <c r="BE169" s="107">
        <f>IF(U169="základní",N169,0)</f>
        <v>0</v>
      </c>
      <c r="BF169" s="107">
        <f>IF(U169="snížená",N169,0)</f>
        <v>0</v>
      </c>
      <c r="BG169" s="107">
        <f>IF(U169="zákl. přenesená",N169,0)</f>
        <v>0</v>
      </c>
      <c r="BH169" s="107">
        <f>IF(U169="sníž. přenesená",N169,0)</f>
        <v>0</v>
      </c>
      <c r="BI169" s="107">
        <f>IF(U169="nulová",N169,0)</f>
        <v>0</v>
      </c>
      <c r="BJ169" s="19" t="s">
        <v>25</v>
      </c>
      <c r="BK169" s="107">
        <f>ROUND(L169*K169,2)</f>
        <v>0</v>
      </c>
      <c r="BL169" s="19" t="s">
        <v>151</v>
      </c>
      <c r="BM169" s="19" t="s">
        <v>267</v>
      </c>
    </row>
    <row r="170" spans="2:65" s="10" customFormat="1" ht="22.5" customHeight="1">
      <c r="B170" s="172"/>
      <c r="C170" s="173"/>
      <c r="D170" s="173"/>
      <c r="E170" s="174" t="s">
        <v>23</v>
      </c>
      <c r="F170" s="270" t="s">
        <v>268</v>
      </c>
      <c r="G170" s="271"/>
      <c r="H170" s="271"/>
      <c r="I170" s="271"/>
      <c r="J170" s="173"/>
      <c r="K170" s="175">
        <v>3</v>
      </c>
      <c r="L170" s="173"/>
      <c r="M170" s="173"/>
      <c r="N170" s="173"/>
      <c r="O170" s="173"/>
      <c r="P170" s="173"/>
      <c r="Q170" s="173"/>
      <c r="R170" s="176"/>
      <c r="T170" s="177"/>
      <c r="U170" s="173"/>
      <c r="V170" s="173"/>
      <c r="W170" s="173"/>
      <c r="X170" s="173"/>
      <c r="Y170" s="173"/>
      <c r="Z170" s="173"/>
      <c r="AA170" s="178"/>
      <c r="AT170" s="179" t="s">
        <v>154</v>
      </c>
      <c r="AU170" s="179" t="s">
        <v>103</v>
      </c>
      <c r="AV170" s="10" t="s">
        <v>103</v>
      </c>
      <c r="AW170" s="10" t="s">
        <v>38</v>
      </c>
      <c r="AX170" s="10" t="s">
        <v>25</v>
      </c>
      <c r="AY170" s="179" t="s">
        <v>146</v>
      </c>
    </row>
    <row r="171" spans="2:65" s="1" customFormat="1" ht="31.5" customHeight="1">
      <c r="B171" s="36"/>
      <c r="C171" s="165" t="s">
        <v>269</v>
      </c>
      <c r="D171" s="165" t="s">
        <v>147</v>
      </c>
      <c r="E171" s="166" t="s">
        <v>270</v>
      </c>
      <c r="F171" s="266" t="s">
        <v>271</v>
      </c>
      <c r="G171" s="266"/>
      <c r="H171" s="266"/>
      <c r="I171" s="266"/>
      <c r="J171" s="167" t="s">
        <v>233</v>
      </c>
      <c r="K171" s="168">
        <v>2.4</v>
      </c>
      <c r="L171" s="267">
        <v>0</v>
      </c>
      <c r="M171" s="268"/>
      <c r="N171" s="269">
        <f>ROUND(L171*K171,2)</f>
        <v>0</v>
      </c>
      <c r="O171" s="269"/>
      <c r="P171" s="269"/>
      <c r="Q171" s="269"/>
      <c r="R171" s="38"/>
      <c r="T171" s="169" t="s">
        <v>23</v>
      </c>
      <c r="U171" s="45" t="s">
        <v>45</v>
      </c>
      <c r="V171" s="37"/>
      <c r="W171" s="170">
        <f>V171*K171</f>
        <v>0</v>
      </c>
      <c r="X171" s="170">
        <v>0</v>
      </c>
      <c r="Y171" s="170">
        <f>X171*K171</f>
        <v>0</v>
      </c>
      <c r="Z171" s="170">
        <v>1.98E-3</v>
      </c>
      <c r="AA171" s="171">
        <f>Z171*K171</f>
        <v>4.7520000000000001E-3</v>
      </c>
      <c r="AR171" s="19" t="s">
        <v>151</v>
      </c>
      <c r="AT171" s="19" t="s">
        <v>147</v>
      </c>
      <c r="AU171" s="19" t="s">
        <v>103</v>
      </c>
      <c r="AY171" s="19" t="s">
        <v>146</v>
      </c>
      <c r="BE171" s="107">
        <f>IF(U171="základní",N171,0)</f>
        <v>0</v>
      </c>
      <c r="BF171" s="107">
        <f>IF(U171="snížená",N171,0)</f>
        <v>0</v>
      </c>
      <c r="BG171" s="107">
        <f>IF(U171="zákl. přenesená",N171,0)</f>
        <v>0</v>
      </c>
      <c r="BH171" s="107">
        <f>IF(U171="sníž. přenesená",N171,0)</f>
        <v>0</v>
      </c>
      <c r="BI171" s="107">
        <f>IF(U171="nulová",N171,0)</f>
        <v>0</v>
      </c>
      <c r="BJ171" s="19" t="s">
        <v>25</v>
      </c>
      <c r="BK171" s="107">
        <f>ROUND(L171*K171,2)</f>
        <v>0</v>
      </c>
      <c r="BL171" s="19" t="s">
        <v>151</v>
      </c>
      <c r="BM171" s="19" t="s">
        <v>272</v>
      </c>
    </row>
    <row r="172" spans="2:65" s="1" customFormat="1" ht="31.5" customHeight="1">
      <c r="B172" s="36"/>
      <c r="C172" s="165" t="s">
        <v>273</v>
      </c>
      <c r="D172" s="165" t="s">
        <v>147</v>
      </c>
      <c r="E172" s="166" t="s">
        <v>274</v>
      </c>
      <c r="F172" s="266" t="s">
        <v>275</v>
      </c>
      <c r="G172" s="266"/>
      <c r="H172" s="266"/>
      <c r="I172" s="266"/>
      <c r="J172" s="167" t="s">
        <v>233</v>
      </c>
      <c r="K172" s="168">
        <v>3.08</v>
      </c>
      <c r="L172" s="267">
        <v>0</v>
      </c>
      <c r="M172" s="268"/>
      <c r="N172" s="269">
        <f>ROUND(L172*K172,2)</f>
        <v>0</v>
      </c>
      <c r="O172" s="269"/>
      <c r="P172" s="269"/>
      <c r="Q172" s="269"/>
      <c r="R172" s="38"/>
      <c r="T172" s="169" t="s">
        <v>23</v>
      </c>
      <c r="U172" s="45" t="s">
        <v>45</v>
      </c>
      <c r="V172" s="37"/>
      <c r="W172" s="170">
        <f>V172*K172</f>
        <v>0</v>
      </c>
      <c r="X172" s="170">
        <v>0</v>
      </c>
      <c r="Y172" s="170">
        <f>X172*K172</f>
        <v>0</v>
      </c>
      <c r="Z172" s="170">
        <v>9.2499999999999995E-3</v>
      </c>
      <c r="AA172" s="171">
        <f>Z172*K172</f>
        <v>2.8489999999999998E-2</v>
      </c>
      <c r="AR172" s="19" t="s">
        <v>151</v>
      </c>
      <c r="AT172" s="19" t="s">
        <v>147</v>
      </c>
      <c r="AU172" s="19" t="s">
        <v>103</v>
      </c>
      <c r="AY172" s="19" t="s">
        <v>146</v>
      </c>
      <c r="BE172" s="107">
        <f>IF(U172="základní",N172,0)</f>
        <v>0</v>
      </c>
      <c r="BF172" s="107">
        <f>IF(U172="snížená",N172,0)</f>
        <v>0</v>
      </c>
      <c r="BG172" s="107">
        <f>IF(U172="zákl. přenesená",N172,0)</f>
        <v>0</v>
      </c>
      <c r="BH172" s="107">
        <f>IF(U172="sníž. přenesená",N172,0)</f>
        <v>0</v>
      </c>
      <c r="BI172" s="107">
        <f>IF(U172="nulová",N172,0)</f>
        <v>0</v>
      </c>
      <c r="BJ172" s="19" t="s">
        <v>25</v>
      </c>
      <c r="BK172" s="107">
        <f>ROUND(L172*K172,2)</f>
        <v>0</v>
      </c>
      <c r="BL172" s="19" t="s">
        <v>151</v>
      </c>
      <c r="BM172" s="19" t="s">
        <v>276</v>
      </c>
    </row>
    <row r="173" spans="2:65" s="1" customFormat="1" ht="31.5" customHeight="1">
      <c r="B173" s="36"/>
      <c r="C173" s="165" t="s">
        <v>277</v>
      </c>
      <c r="D173" s="165" t="s">
        <v>147</v>
      </c>
      <c r="E173" s="166" t="s">
        <v>278</v>
      </c>
      <c r="F173" s="266" t="s">
        <v>279</v>
      </c>
      <c r="G173" s="266"/>
      <c r="H173" s="266"/>
      <c r="I173" s="266"/>
      <c r="J173" s="167" t="s">
        <v>150</v>
      </c>
      <c r="K173" s="168">
        <v>0.06</v>
      </c>
      <c r="L173" s="267">
        <v>0</v>
      </c>
      <c r="M173" s="268"/>
      <c r="N173" s="269">
        <f>ROUND(L173*K173,2)</f>
        <v>0</v>
      </c>
      <c r="O173" s="269"/>
      <c r="P173" s="269"/>
      <c r="Q173" s="269"/>
      <c r="R173" s="38"/>
      <c r="T173" s="169" t="s">
        <v>23</v>
      </c>
      <c r="U173" s="45" t="s">
        <v>45</v>
      </c>
      <c r="V173" s="37"/>
      <c r="W173" s="170">
        <f>V173*K173</f>
        <v>0</v>
      </c>
      <c r="X173" s="170">
        <v>0</v>
      </c>
      <c r="Y173" s="170">
        <f>X173*K173</f>
        <v>0</v>
      </c>
      <c r="Z173" s="170">
        <v>2.2000000000000002</v>
      </c>
      <c r="AA173" s="171">
        <f>Z173*K173</f>
        <v>0.13200000000000001</v>
      </c>
      <c r="AR173" s="19" t="s">
        <v>151</v>
      </c>
      <c r="AT173" s="19" t="s">
        <v>147</v>
      </c>
      <c r="AU173" s="19" t="s">
        <v>103</v>
      </c>
      <c r="AY173" s="19" t="s">
        <v>146</v>
      </c>
      <c r="BE173" s="107">
        <f>IF(U173="základní",N173,0)</f>
        <v>0</v>
      </c>
      <c r="BF173" s="107">
        <f>IF(U173="snížená",N173,0)</f>
        <v>0</v>
      </c>
      <c r="BG173" s="107">
        <f>IF(U173="zákl. přenesená",N173,0)</f>
        <v>0</v>
      </c>
      <c r="BH173" s="107">
        <f>IF(U173="sníž. přenesená",N173,0)</f>
        <v>0</v>
      </c>
      <c r="BI173" s="107">
        <f>IF(U173="nulová",N173,0)</f>
        <v>0</v>
      </c>
      <c r="BJ173" s="19" t="s">
        <v>25</v>
      </c>
      <c r="BK173" s="107">
        <f>ROUND(L173*K173,2)</f>
        <v>0</v>
      </c>
      <c r="BL173" s="19" t="s">
        <v>151</v>
      </c>
      <c r="BM173" s="19" t="s">
        <v>280</v>
      </c>
    </row>
    <row r="174" spans="2:65" s="10" customFormat="1" ht="22.5" customHeight="1">
      <c r="B174" s="172"/>
      <c r="C174" s="173"/>
      <c r="D174" s="173"/>
      <c r="E174" s="174" t="s">
        <v>23</v>
      </c>
      <c r="F174" s="270" t="s">
        <v>281</v>
      </c>
      <c r="G174" s="271"/>
      <c r="H174" s="271"/>
      <c r="I174" s="271"/>
      <c r="J174" s="173"/>
      <c r="K174" s="175">
        <v>0.06</v>
      </c>
      <c r="L174" s="173"/>
      <c r="M174" s="173"/>
      <c r="N174" s="173"/>
      <c r="O174" s="173"/>
      <c r="P174" s="173"/>
      <c r="Q174" s="173"/>
      <c r="R174" s="176"/>
      <c r="T174" s="177"/>
      <c r="U174" s="173"/>
      <c r="V174" s="173"/>
      <c r="W174" s="173"/>
      <c r="X174" s="173"/>
      <c r="Y174" s="173"/>
      <c r="Z174" s="173"/>
      <c r="AA174" s="178"/>
      <c r="AT174" s="179" t="s">
        <v>154</v>
      </c>
      <c r="AU174" s="179" t="s">
        <v>103</v>
      </c>
      <c r="AV174" s="10" t="s">
        <v>103</v>
      </c>
      <c r="AW174" s="10" t="s">
        <v>38</v>
      </c>
      <c r="AX174" s="10" t="s">
        <v>25</v>
      </c>
      <c r="AY174" s="179" t="s">
        <v>146</v>
      </c>
    </row>
    <row r="175" spans="2:65" s="9" customFormat="1" ht="29.85" customHeight="1">
      <c r="B175" s="154"/>
      <c r="C175" s="155"/>
      <c r="D175" s="164" t="s">
        <v>120</v>
      </c>
      <c r="E175" s="164"/>
      <c r="F175" s="164"/>
      <c r="G175" s="164"/>
      <c r="H175" s="164"/>
      <c r="I175" s="164"/>
      <c r="J175" s="164"/>
      <c r="K175" s="164"/>
      <c r="L175" s="164"/>
      <c r="M175" s="164"/>
      <c r="N175" s="285">
        <f>BK175</f>
        <v>0</v>
      </c>
      <c r="O175" s="286"/>
      <c r="P175" s="286"/>
      <c r="Q175" s="286"/>
      <c r="R175" s="157"/>
      <c r="T175" s="158"/>
      <c r="U175" s="155"/>
      <c r="V175" s="155"/>
      <c r="W175" s="159">
        <f>SUM(W176:W180)</f>
        <v>0</v>
      </c>
      <c r="X175" s="155"/>
      <c r="Y175" s="159">
        <f>SUM(Y176:Y180)</f>
        <v>0</v>
      </c>
      <c r="Z175" s="155"/>
      <c r="AA175" s="160">
        <f>SUM(AA176:AA180)</f>
        <v>0</v>
      </c>
      <c r="AR175" s="161" t="s">
        <v>25</v>
      </c>
      <c r="AT175" s="162" t="s">
        <v>79</v>
      </c>
      <c r="AU175" s="162" t="s">
        <v>25</v>
      </c>
      <c r="AY175" s="161" t="s">
        <v>146</v>
      </c>
      <c r="BK175" s="163">
        <f>SUM(BK176:BK180)</f>
        <v>0</v>
      </c>
    </row>
    <row r="176" spans="2:65" s="1" customFormat="1" ht="44.25" customHeight="1">
      <c r="B176" s="36"/>
      <c r="C176" s="165" t="s">
        <v>282</v>
      </c>
      <c r="D176" s="165" t="s">
        <v>147</v>
      </c>
      <c r="E176" s="166" t="s">
        <v>283</v>
      </c>
      <c r="F176" s="266" t="s">
        <v>284</v>
      </c>
      <c r="G176" s="266"/>
      <c r="H176" s="266"/>
      <c r="I176" s="266"/>
      <c r="J176" s="167" t="s">
        <v>173</v>
      </c>
      <c r="K176" s="168">
        <v>0.58299999999999996</v>
      </c>
      <c r="L176" s="267">
        <v>0</v>
      </c>
      <c r="M176" s="268"/>
      <c r="N176" s="269">
        <f>ROUND(L176*K176,2)</f>
        <v>0</v>
      </c>
      <c r="O176" s="269"/>
      <c r="P176" s="269"/>
      <c r="Q176" s="269"/>
      <c r="R176" s="38"/>
      <c r="T176" s="169" t="s">
        <v>23</v>
      </c>
      <c r="U176" s="45" t="s">
        <v>45</v>
      </c>
      <c r="V176" s="37"/>
      <c r="W176" s="170">
        <f>V176*K176</f>
        <v>0</v>
      </c>
      <c r="X176" s="170">
        <v>0</v>
      </c>
      <c r="Y176" s="170">
        <f>X176*K176</f>
        <v>0</v>
      </c>
      <c r="Z176" s="170">
        <v>0</v>
      </c>
      <c r="AA176" s="171">
        <f>Z176*K176</f>
        <v>0</v>
      </c>
      <c r="AR176" s="19" t="s">
        <v>151</v>
      </c>
      <c r="AT176" s="19" t="s">
        <v>147</v>
      </c>
      <c r="AU176" s="19" t="s">
        <v>103</v>
      </c>
      <c r="AY176" s="19" t="s">
        <v>146</v>
      </c>
      <c r="BE176" s="107">
        <f>IF(U176="základní",N176,0)</f>
        <v>0</v>
      </c>
      <c r="BF176" s="107">
        <f>IF(U176="snížená",N176,0)</f>
        <v>0</v>
      </c>
      <c r="BG176" s="107">
        <f>IF(U176="zákl. přenesená",N176,0)</f>
        <v>0</v>
      </c>
      <c r="BH176" s="107">
        <f>IF(U176="sníž. přenesená",N176,0)</f>
        <v>0</v>
      </c>
      <c r="BI176" s="107">
        <f>IF(U176="nulová",N176,0)</f>
        <v>0</v>
      </c>
      <c r="BJ176" s="19" t="s">
        <v>25</v>
      </c>
      <c r="BK176" s="107">
        <f>ROUND(L176*K176,2)</f>
        <v>0</v>
      </c>
      <c r="BL176" s="19" t="s">
        <v>151</v>
      </c>
      <c r="BM176" s="19" t="s">
        <v>285</v>
      </c>
    </row>
    <row r="177" spans="2:65" s="1" customFormat="1" ht="31.5" customHeight="1">
      <c r="B177" s="36"/>
      <c r="C177" s="165" t="s">
        <v>286</v>
      </c>
      <c r="D177" s="165" t="s">
        <v>147</v>
      </c>
      <c r="E177" s="166" t="s">
        <v>287</v>
      </c>
      <c r="F177" s="266" t="s">
        <v>288</v>
      </c>
      <c r="G177" s="266"/>
      <c r="H177" s="266"/>
      <c r="I177" s="266"/>
      <c r="J177" s="167" t="s">
        <v>173</v>
      </c>
      <c r="K177" s="168">
        <v>0.58299999999999996</v>
      </c>
      <c r="L177" s="267">
        <v>0</v>
      </c>
      <c r="M177" s="268"/>
      <c r="N177" s="269">
        <f>ROUND(L177*K177,2)</f>
        <v>0</v>
      </c>
      <c r="O177" s="269"/>
      <c r="P177" s="269"/>
      <c r="Q177" s="269"/>
      <c r="R177" s="38"/>
      <c r="T177" s="169" t="s">
        <v>23</v>
      </c>
      <c r="U177" s="45" t="s">
        <v>45</v>
      </c>
      <c r="V177" s="37"/>
      <c r="W177" s="170">
        <f>V177*K177</f>
        <v>0</v>
      </c>
      <c r="X177" s="170">
        <v>0</v>
      </c>
      <c r="Y177" s="170">
        <f>X177*K177</f>
        <v>0</v>
      </c>
      <c r="Z177" s="170">
        <v>0</v>
      </c>
      <c r="AA177" s="171">
        <f>Z177*K177</f>
        <v>0</v>
      </c>
      <c r="AR177" s="19" t="s">
        <v>151</v>
      </c>
      <c r="AT177" s="19" t="s">
        <v>147</v>
      </c>
      <c r="AU177" s="19" t="s">
        <v>103</v>
      </c>
      <c r="AY177" s="19" t="s">
        <v>146</v>
      </c>
      <c r="BE177" s="107">
        <f>IF(U177="základní",N177,0)</f>
        <v>0</v>
      </c>
      <c r="BF177" s="107">
        <f>IF(U177="snížená",N177,0)</f>
        <v>0</v>
      </c>
      <c r="BG177" s="107">
        <f>IF(U177="zákl. přenesená",N177,0)</f>
        <v>0</v>
      </c>
      <c r="BH177" s="107">
        <f>IF(U177="sníž. přenesená",N177,0)</f>
        <v>0</v>
      </c>
      <c r="BI177" s="107">
        <f>IF(U177="nulová",N177,0)</f>
        <v>0</v>
      </c>
      <c r="BJ177" s="19" t="s">
        <v>25</v>
      </c>
      <c r="BK177" s="107">
        <f>ROUND(L177*K177,2)</f>
        <v>0</v>
      </c>
      <c r="BL177" s="19" t="s">
        <v>151</v>
      </c>
      <c r="BM177" s="19" t="s">
        <v>289</v>
      </c>
    </row>
    <row r="178" spans="2:65" s="1" customFormat="1" ht="31.5" customHeight="1">
      <c r="B178" s="36"/>
      <c r="C178" s="165" t="s">
        <v>290</v>
      </c>
      <c r="D178" s="165" t="s">
        <v>147</v>
      </c>
      <c r="E178" s="166" t="s">
        <v>291</v>
      </c>
      <c r="F178" s="266" t="s">
        <v>292</v>
      </c>
      <c r="G178" s="266"/>
      <c r="H178" s="266"/>
      <c r="I178" s="266"/>
      <c r="J178" s="167" t="s">
        <v>173</v>
      </c>
      <c r="K178" s="168">
        <v>11.077</v>
      </c>
      <c r="L178" s="267">
        <v>0</v>
      </c>
      <c r="M178" s="268"/>
      <c r="N178" s="269">
        <f>ROUND(L178*K178,2)</f>
        <v>0</v>
      </c>
      <c r="O178" s="269"/>
      <c r="P178" s="269"/>
      <c r="Q178" s="269"/>
      <c r="R178" s="38"/>
      <c r="T178" s="169" t="s">
        <v>23</v>
      </c>
      <c r="U178" s="45" t="s">
        <v>45</v>
      </c>
      <c r="V178" s="37"/>
      <c r="W178" s="170">
        <f>V178*K178</f>
        <v>0</v>
      </c>
      <c r="X178" s="170">
        <v>0</v>
      </c>
      <c r="Y178" s="170">
        <f>X178*K178</f>
        <v>0</v>
      </c>
      <c r="Z178" s="170">
        <v>0</v>
      </c>
      <c r="AA178" s="171">
        <f>Z178*K178</f>
        <v>0</v>
      </c>
      <c r="AR178" s="19" t="s">
        <v>151</v>
      </c>
      <c r="AT178" s="19" t="s">
        <v>147</v>
      </c>
      <c r="AU178" s="19" t="s">
        <v>103</v>
      </c>
      <c r="AY178" s="19" t="s">
        <v>146</v>
      </c>
      <c r="BE178" s="107">
        <f>IF(U178="základní",N178,0)</f>
        <v>0</v>
      </c>
      <c r="BF178" s="107">
        <f>IF(U178="snížená",N178,0)</f>
        <v>0</v>
      </c>
      <c r="BG178" s="107">
        <f>IF(U178="zákl. přenesená",N178,0)</f>
        <v>0</v>
      </c>
      <c r="BH178" s="107">
        <f>IF(U178="sníž. přenesená",N178,0)</f>
        <v>0</v>
      </c>
      <c r="BI178" s="107">
        <f>IF(U178="nulová",N178,0)</f>
        <v>0</v>
      </c>
      <c r="BJ178" s="19" t="s">
        <v>25</v>
      </c>
      <c r="BK178" s="107">
        <f>ROUND(L178*K178,2)</f>
        <v>0</v>
      </c>
      <c r="BL178" s="19" t="s">
        <v>151</v>
      </c>
      <c r="BM178" s="19" t="s">
        <v>293</v>
      </c>
    </row>
    <row r="179" spans="2:65" s="10" customFormat="1" ht="22.5" customHeight="1">
      <c r="B179" s="172"/>
      <c r="C179" s="173"/>
      <c r="D179" s="173"/>
      <c r="E179" s="174" t="s">
        <v>23</v>
      </c>
      <c r="F179" s="270" t="s">
        <v>294</v>
      </c>
      <c r="G179" s="271"/>
      <c r="H179" s="271"/>
      <c r="I179" s="271"/>
      <c r="J179" s="173"/>
      <c r="K179" s="175">
        <v>11.077</v>
      </c>
      <c r="L179" s="173"/>
      <c r="M179" s="173"/>
      <c r="N179" s="173"/>
      <c r="O179" s="173"/>
      <c r="P179" s="173"/>
      <c r="Q179" s="173"/>
      <c r="R179" s="176"/>
      <c r="T179" s="177"/>
      <c r="U179" s="173"/>
      <c r="V179" s="173"/>
      <c r="W179" s="173"/>
      <c r="X179" s="173"/>
      <c r="Y179" s="173"/>
      <c r="Z179" s="173"/>
      <c r="AA179" s="178"/>
      <c r="AT179" s="179" t="s">
        <v>154</v>
      </c>
      <c r="AU179" s="179" t="s">
        <v>103</v>
      </c>
      <c r="AV179" s="10" t="s">
        <v>103</v>
      </c>
      <c r="AW179" s="10" t="s">
        <v>38</v>
      </c>
      <c r="AX179" s="10" t="s">
        <v>25</v>
      </c>
      <c r="AY179" s="179" t="s">
        <v>146</v>
      </c>
    </row>
    <row r="180" spans="2:65" s="1" customFormat="1" ht="31.5" customHeight="1">
      <c r="B180" s="36"/>
      <c r="C180" s="165" t="s">
        <v>295</v>
      </c>
      <c r="D180" s="165" t="s">
        <v>147</v>
      </c>
      <c r="E180" s="166" t="s">
        <v>197</v>
      </c>
      <c r="F180" s="266" t="s">
        <v>198</v>
      </c>
      <c r="G180" s="266"/>
      <c r="H180" s="266"/>
      <c r="I180" s="266"/>
      <c r="J180" s="167" t="s">
        <v>173</v>
      </c>
      <c r="K180" s="168">
        <v>0.58299999999999996</v>
      </c>
      <c r="L180" s="267">
        <v>0</v>
      </c>
      <c r="M180" s="268"/>
      <c r="N180" s="269">
        <f>ROUND(L180*K180,2)</f>
        <v>0</v>
      </c>
      <c r="O180" s="269"/>
      <c r="P180" s="269"/>
      <c r="Q180" s="269"/>
      <c r="R180" s="38"/>
      <c r="T180" s="169" t="s">
        <v>23</v>
      </c>
      <c r="U180" s="45" t="s">
        <v>45</v>
      </c>
      <c r="V180" s="37"/>
      <c r="W180" s="170">
        <f>V180*K180</f>
        <v>0</v>
      </c>
      <c r="X180" s="170">
        <v>0</v>
      </c>
      <c r="Y180" s="170">
        <f>X180*K180</f>
        <v>0</v>
      </c>
      <c r="Z180" s="170">
        <v>0</v>
      </c>
      <c r="AA180" s="171">
        <f>Z180*K180</f>
        <v>0</v>
      </c>
      <c r="AR180" s="19" t="s">
        <v>151</v>
      </c>
      <c r="AT180" s="19" t="s">
        <v>147</v>
      </c>
      <c r="AU180" s="19" t="s">
        <v>103</v>
      </c>
      <c r="AY180" s="19" t="s">
        <v>146</v>
      </c>
      <c r="BE180" s="107">
        <f>IF(U180="základní",N180,0)</f>
        <v>0</v>
      </c>
      <c r="BF180" s="107">
        <f>IF(U180="snížená",N180,0)</f>
        <v>0</v>
      </c>
      <c r="BG180" s="107">
        <f>IF(U180="zákl. přenesená",N180,0)</f>
        <v>0</v>
      </c>
      <c r="BH180" s="107">
        <f>IF(U180="sníž. přenesená",N180,0)</f>
        <v>0</v>
      </c>
      <c r="BI180" s="107">
        <f>IF(U180="nulová",N180,0)</f>
        <v>0</v>
      </c>
      <c r="BJ180" s="19" t="s">
        <v>25</v>
      </c>
      <c r="BK180" s="107">
        <f>ROUND(L180*K180,2)</f>
        <v>0</v>
      </c>
      <c r="BL180" s="19" t="s">
        <v>151</v>
      </c>
      <c r="BM180" s="19" t="s">
        <v>296</v>
      </c>
    </row>
    <row r="181" spans="2:65" s="9" customFormat="1" ht="29.85" customHeight="1">
      <c r="B181" s="154"/>
      <c r="C181" s="155"/>
      <c r="D181" s="164" t="s">
        <v>121</v>
      </c>
      <c r="E181" s="164"/>
      <c r="F181" s="164"/>
      <c r="G181" s="164"/>
      <c r="H181" s="164"/>
      <c r="I181" s="164"/>
      <c r="J181" s="164"/>
      <c r="K181" s="164"/>
      <c r="L181" s="164"/>
      <c r="M181" s="164"/>
      <c r="N181" s="287">
        <f>BK181</f>
        <v>0</v>
      </c>
      <c r="O181" s="288"/>
      <c r="P181" s="288"/>
      <c r="Q181" s="288"/>
      <c r="R181" s="157"/>
      <c r="T181" s="158"/>
      <c r="U181" s="155"/>
      <c r="V181" s="155"/>
      <c r="W181" s="159">
        <f>W182</f>
        <v>0</v>
      </c>
      <c r="X181" s="155"/>
      <c r="Y181" s="159">
        <f>Y182</f>
        <v>0</v>
      </c>
      <c r="Z181" s="155"/>
      <c r="AA181" s="160">
        <f>AA182</f>
        <v>0</v>
      </c>
      <c r="AR181" s="161" t="s">
        <v>25</v>
      </c>
      <c r="AT181" s="162" t="s">
        <v>79</v>
      </c>
      <c r="AU181" s="162" t="s">
        <v>25</v>
      </c>
      <c r="AY181" s="161" t="s">
        <v>146</v>
      </c>
      <c r="BK181" s="163">
        <f>BK182</f>
        <v>0</v>
      </c>
    </row>
    <row r="182" spans="2:65" s="1" customFormat="1" ht="31.5" customHeight="1">
      <c r="B182" s="36"/>
      <c r="C182" s="165" t="s">
        <v>297</v>
      </c>
      <c r="D182" s="165" t="s">
        <v>147</v>
      </c>
      <c r="E182" s="166" t="s">
        <v>298</v>
      </c>
      <c r="F182" s="266" t="s">
        <v>299</v>
      </c>
      <c r="G182" s="266"/>
      <c r="H182" s="266"/>
      <c r="I182" s="266"/>
      <c r="J182" s="167" t="s">
        <v>173</v>
      </c>
      <c r="K182" s="168">
        <v>15.252000000000001</v>
      </c>
      <c r="L182" s="267">
        <v>0</v>
      </c>
      <c r="M182" s="268"/>
      <c r="N182" s="269">
        <f>ROUND(L182*K182,2)</f>
        <v>0</v>
      </c>
      <c r="O182" s="269"/>
      <c r="P182" s="269"/>
      <c r="Q182" s="269"/>
      <c r="R182" s="38"/>
      <c r="T182" s="169" t="s">
        <v>23</v>
      </c>
      <c r="U182" s="45" t="s">
        <v>45</v>
      </c>
      <c r="V182" s="37"/>
      <c r="W182" s="170">
        <f>V182*K182</f>
        <v>0</v>
      </c>
      <c r="X182" s="170">
        <v>0</v>
      </c>
      <c r="Y182" s="170">
        <f>X182*K182</f>
        <v>0</v>
      </c>
      <c r="Z182" s="170">
        <v>0</v>
      </c>
      <c r="AA182" s="171">
        <f>Z182*K182</f>
        <v>0</v>
      </c>
      <c r="AR182" s="19" t="s">
        <v>151</v>
      </c>
      <c r="AT182" s="19" t="s">
        <v>147</v>
      </c>
      <c r="AU182" s="19" t="s">
        <v>103</v>
      </c>
      <c r="AY182" s="19" t="s">
        <v>146</v>
      </c>
      <c r="BE182" s="107">
        <f>IF(U182="základní",N182,0)</f>
        <v>0</v>
      </c>
      <c r="BF182" s="107">
        <f>IF(U182="snížená",N182,0)</f>
        <v>0</v>
      </c>
      <c r="BG182" s="107">
        <f>IF(U182="zákl. přenesená",N182,0)</f>
        <v>0</v>
      </c>
      <c r="BH182" s="107">
        <f>IF(U182="sníž. přenesená",N182,0)</f>
        <v>0</v>
      </c>
      <c r="BI182" s="107">
        <f>IF(U182="nulová",N182,0)</f>
        <v>0</v>
      </c>
      <c r="BJ182" s="19" t="s">
        <v>25</v>
      </c>
      <c r="BK182" s="107">
        <f>ROUND(L182*K182,2)</f>
        <v>0</v>
      </c>
      <c r="BL182" s="19" t="s">
        <v>151</v>
      </c>
      <c r="BM182" s="19" t="s">
        <v>300</v>
      </c>
    </row>
    <row r="183" spans="2:65" s="1" customFormat="1" ht="49.9" customHeight="1">
      <c r="B183" s="36"/>
      <c r="C183" s="37"/>
      <c r="D183" s="156" t="s">
        <v>301</v>
      </c>
      <c r="E183" s="37"/>
      <c r="F183" s="37"/>
      <c r="G183" s="37"/>
      <c r="H183" s="37"/>
      <c r="I183" s="37"/>
      <c r="J183" s="37"/>
      <c r="K183" s="37"/>
      <c r="L183" s="37"/>
      <c r="M183" s="37"/>
      <c r="N183" s="289">
        <f>BK183</f>
        <v>0</v>
      </c>
      <c r="O183" s="290"/>
      <c r="P183" s="290"/>
      <c r="Q183" s="290"/>
      <c r="R183" s="38"/>
      <c r="T183" s="140"/>
      <c r="U183" s="37"/>
      <c r="V183" s="37"/>
      <c r="W183" s="37"/>
      <c r="X183" s="37"/>
      <c r="Y183" s="37"/>
      <c r="Z183" s="37"/>
      <c r="AA183" s="79"/>
      <c r="AT183" s="19" t="s">
        <v>79</v>
      </c>
      <c r="AU183" s="19" t="s">
        <v>80</v>
      </c>
      <c r="AY183" s="19" t="s">
        <v>302</v>
      </c>
      <c r="BK183" s="107">
        <f>SUM(BK184:BK186)</f>
        <v>0</v>
      </c>
    </row>
    <row r="184" spans="2:65" s="1" customFormat="1" ht="22.35" customHeight="1">
      <c r="B184" s="36"/>
      <c r="C184" s="192" t="s">
        <v>23</v>
      </c>
      <c r="D184" s="192" t="s">
        <v>147</v>
      </c>
      <c r="E184" s="193" t="s">
        <v>23</v>
      </c>
      <c r="F184" s="282" t="s">
        <v>23</v>
      </c>
      <c r="G184" s="282"/>
      <c r="H184" s="282"/>
      <c r="I184" s="282"/>
      <c r="J184" s="194" t="s">
        <v>23</v>
      </c>
      <c r="K184" s="195"/>
      <c r="L184" s="267"/>
      <c r="M184" s="269"/>
      <c r="N184" s="269">
        <f>BK184</f>
        <v>0</v>
      </c>
      <c r="O184" s="269"/>
      <c r="P184" s="269"/>
      <c r="Q184" s="269"/>
      <c r="R184" s="38"/>
      <c r="T184" s="169" t="s">
        <v>23</v>
      </c>
      <c r="U184" s="196" t="s">
        <v>45</v>
      </c>
      <c r="V184" s="37"/>
      <c r="W184" s="37"/>
      <c r="X184" s="37"/>
      <c r="Y184" s="37"/>
      <c r="Z184" s="37"/>
      <c r="AA184" s="79"/>
      <c r="AT184" s="19" t="s">
        <v>302</v>
      </c>
      <c r="AU184" s="19" t="s">
        <v>25</v>
      </c>
      <c r="AY184" s="19" t="s">
        <v>302</v>
      </c>
      <c r="BE184" s="107">
        <f>IF(U184="základní",N184,0)</f>
        <v>0</v>
      </c>
      <c r="BF184" s="107">
        <f>IF(U184="snížená",N184,0)</f>
        <v>0</v>
      </c>
      <c r="BG184" s="107">
        <f>IF(U184="zákl. přenesená",N184,0)</f>
        <v>0</v>
      </c>
      <c r="BH184" s="107">
        <f>IF(U184="sníž. přenesená",N184,0)</f>
        <v>0</v>
      </c>
      <c r="BI184" s="107">
        <f>IF(U184="nulová",N184,0)</f>
        <v>0</v>
      </c>
      <c r="BJ184" s="19" t="s">
        <v>25</v>
      </c>
      <c r="BK184" s="107">
        <f>L184*K184</f>
        <v>0</v>
      </c>
    </row>
    <row r="185" spans="2:65" s="1" customFormat="1" ht="22.35" customHeight="1">
      <c r="B185" s="36"/>
      <c r="C185" s="192" t="s">
        <v>23</v>
      </c>
      <c r="D185" s="192" t="s">
        <v>147</v>
      </c>
      <c r="E185" s="193" t="s">
        <v>23</v>
      </c>
      <c r="F185" s="282" t="s">
        <v>23</v>
      </c>
      <c r="G185" s="282"/>
      <c r="H185" s="282"/>
      <c r="I185" s="282"/>
      <c r="J185" s="194" t="s">
        <v>23</v>
      </c>
      <c r="K185" s="195"/>
      <c r="L185" s="267"/>
      <c r="M185" s="269"/>
      <c r="N185" s="269">
        <f>BK185</f>
        <v>0</v>
      </c>
      <c r="O185" s="269"/>
      <c r="P185" s="269"/>
      <c r="Q185" s="269"/>
      <c r="R185" s="38"/>
      <c r="T185" s="169" t="s">
        <v>23</v>
      </c>
      <c r="U185" s="196" t="s">
        <v>45</v>
      </c>
      <c r="V185" s="37"/>
      <c r="W185" s="37"/>
      <c r="X185" s="37"/>
      <c r="Y185" s="37"/>
      <c r="Z185" s="37"/>
      <c r="AA185" s="79"/>
      <c r="AT185" s="19" t="s">
        <v>302</v>
      </c>
      <c r="AU185" s="19" t="s">
        <v>25</v>
      </c>
      <c r="AY185" s="19" t="s">
        <v>302</v>
      </c>
      <c r="BE185" s="107">
        <f>IF(U185="základní",N185,0)</f>
        <v>0</v>
      </c>
      <c r="BF185" s="107">
        <f>IF(U185="snížená",N185,0)</f>
        <v>0</v>
      </c>
      <c r="BG185" s="107">
        <f>IF(U185="zákl. přenesená",N185,0)</f>
        <v>0</v>
      </c>
      <c r="BH185" s="107">
        <f>IF(U185="sníž. přenesená",N185,0)</f>
        <v>0</v>
      </c>
      <c r="BI185" s="107">
        <f>IF(U185="nulová",N185,0)</f>
        <v>0</v>
      </c>
      <c r="BJ185" s="19" t="s">
        <v>25</v>
      </c>
      <c r="BK185" s="107">
        <f>L185*K185</f>
        <v>0</v>
      </c>
    </row>
    <row r="186" spans="2:65" s="1" customFormat="1" ht="22.35" customHeight="1">
      <c r="B186" s="36"/>
      <c r="C186" s="192" t="s">
        <v>23</v>
      </c>
      <c r="D186" s="192" t="s">
        <v>147</v>
      </c>
      <c r="E186" s="193" t="s">
        <v>23</v>
      </c>
      <c r="F186" s="282" t="s">
        <v>23</v>
      </c>
      <c r="G186" s="282"/>
      <c r="H186" s="282"/>
      <c r="I186" s="282"/>
      <c r="J186" s="194" t="s">
        <v>23</v>
      </c>
      <c r="K186" s="195"/>
      <c r="L186" s="267"/>
      <c r="M186" s="269"/>
      <c r="N186" s="269">
        <f>BK186</f>
        <v>0</v>
      </c>
      <c r="O186" s="269"/>
      <c r="P186" s="269"/>
      <c r="Q186" s="269"/>
      <c r="R186" s="38"/>
      <c r="T186" s="169" t="s">
        <v>23</v>
      </c>
      <c r="U186" s="196" t="s">
        <v>45</v>
      </c>
      <c r="V186" s="57"/>
      <c r="W186" s="57"/>
      <c r="X186" s="57"/>
      <c r="Y186" s="57"/>
      <c r="Z186" s="57"/>
      <c r="AA186" s="59"/>
      <c r="AT186" s="19" t="s">
        <v>302</v>
      </c>
      <c r="AU186" s="19" t="s">
        <v>25</v>
      </c>
      <c r="AY186" s="19" t="s">
        <v>302</v>
      </c>
      <c r="BE186" s="107">
        <f>IF(U186="základní",N186,0)</f>
        <v>0</v>
      </c>
      <c r="BF186" s="107">
        <f>IF(U186="snížená",N186,0)</f>
        <v>0</v>
      </c>
      <c r="BG186" s="107">
        <f>IF(U186="zákl. přenesená",N186,0)</f>
        <v>0</v>
      </c>
      <c r="BH186" s="107">
        <f>IF(U186="sníž. přenesená",N186,0)</f>
        <v>0</v>
      </c>
      <c r="BI186" s="107">
        <f>IF(U186="nulová",N186,0)</f>
        <v>0</v>
      </c>
      <c r="BJ186" s="19" t="s">
        <v>25</v>
      </c>
      <c r="BK186" s="107">
        <f>L186*K186</f>
        <v>0</v>
      </c>
    </row>
    <row r="187" spans="2:65" s="1" customFormat="1" ht="6.95" customHeight="1">
      <c r="B187" s="60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2"/>
    </row>
  </sheetData>
  <sheetProtection password="CC35" sheet="1" objects="1" scenarios="1" formatCells="0" formatColumns="0" formatRows="0" sort="0" autoFilter="0"/>
  <mergeCells count="210">
    <mergeCell ref="N183:Q183"/>
    <mergeCell ref="H1:K1"/>
    <mergeCell ref="S2:AC2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78:I178"/>
    <mergeCell ref="L178:M178"/>
    <mergeCell ref="N178:Q178"/>
    <mergeCell ref="F179:I179"/>
    <mergeCell ref="F180:I180"/>
    <mergeCell ref="L180:M180"/>
    <mergeCell ref="N180:Q180"/>
    <mergeCell ref="F182:I182"/>
    <mergeCell ref="L182:M182"/>
    <mergeCell ref="N182:Q182"/>
    <mergeCell ref="N181:Q181"/>
    <mergeCell ref="F173:I173"/>
    <mergeCell ref="L173:M173"/>
    <mergeCell ref="N173:Q173"/>
    <mergeCell ref="F174:I174"/>
    <mergeCell ref="F176:I176"/>
    <mergeCell ref="L176:M176"/>
    <mergeCell ref="N176:Q176"/>
    <mergeCell ref="F177:I177"/>
    <mergeCell ref="L177:M177"/>
    <mergeCell ref="N177:Q177"/>
    <mergeCell ref="N175:Q175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F165:I165"/>
    <mergeCell ref="L165:M165"/>
    <mergeCell ref="N165:Q165"/>
    <mergeCell ref="F166:I166"/>
    <mergeCell ref="L166:M166"/>
    <mergeCell ref="N166:Q166"/>
    <mergeCell ref="F168:I168"/>
    <mergeCell ref="L168:M168"/>
    <mergeCell ref="N168:Q168"/>
    <mergeCell ref="N167:Q167"/>
    <mergeCell ref="F159:I159"/>
    <mergeCell ref="F160:I160"/>
    <mergeCell ref="L160:M160"/>
    <mergeCell ref="N160:Q160"/>
    <mergeCell ref="F161:I161"/>
    <mergeCell ref="F163:I163"/>
    <mergeCell ref="L163:M163"/>
    <mergeCell ref="N163:Q163"/>
    <mergeCell ref="F164:I164"/>
    <mergeCell ref="L164:M164"/>
    <mergeCell ref="N164:Q164"/>
    <mergeCell ref="N162:Q162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L158:M158"/>
    <mergeCell ref="N158:Q158"/>
    <mergeCell ref="F149:I149"/>
    <mergeCell ref="F150:I150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N151:Q151"/>
    <mergeCell ref="F143:I143"/>
    <mergeCell ref="L143:M143"/>
    <mergeCell ref="N143:Q143"/>
    <mergeCell ref="F144:I144"/>
    <mergeCell ref="F146:I146"/>
    <mergeCell ref="L146:M146"/>
    <mergeCell ref="N146:Q146"/>
    <mergeCell ref="F147:I147"/>
    <mergeCell ref="F148:I148"/>
    <mergeCell ref="L148:M148"/>
    <mergeCell ref="N148:Q148"/>
    <mergeCell ref="N145:Q145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L142:M142"/>
    <mergeCell ref="N142:Q142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0:I130"/>
    <mergeCell ref="L130:M130"/>
    <mergeCell ref="N130:Q130"/>
    <mergeCell ref="F131:I131"/>
    <mergeCell ref="L131:M131"/>
    <mergeCell ref="N131:Q131"/>
    <mergeCell ref="F132:I132"/>
    <mergeCell ref="F133:I133"/>
    <mergeCell ref="L133:M133"/>
    <mergeCell ref="N133:Q133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L129:M129"/>
    <mergeCell ref="N129:Q129"/>
    <mergeCell ref="N124:Q124"/>
    <mergeCell ref="N125:Q125"/>
    <mergeCell ref="N126:Q126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84:D187">
      <formula1>"K, M"</formula1>
    </dataValidation>
    <dataValidation type="list" allowBlank="1" showInputMessage="1" showErrorMessage="1" error="Povoleny jsou hodnoty základní, snížená, zákl. přenesená, sníž. přenesená, nulová." sqref="U184:U18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03 - SO - 03 Úprava oplocení</vt:lpstr>
      <vt:lpstr>'03 - SO - 03 Úprava oplocení'!Názvy_tisku</vt:lpstr>
      <vt:lpstr>'Rekapitulace stavby'!Názvy_tisku</vt:lpstr>
      <vt:lpstr>'03 - SO - 03 Úprava oplocení'!Oblast_tisku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2017-11-15T21:50:46Z</dcterms:created>
  <dcterms:modified xsi:type="dcterms:W3CDTF">2017-11-15T21:50:48Z</dcterms:modified>
</cp:coreProperties>
</file>